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9210" yWindow="65521" windowWidth="5940" windowHeight="8955" tabRatio="724" activeTab="0"/>
  </bookViews>
  <sheets>
    <sheet name="Eingabeblatt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  <sheet name="Jahresabrechnung" sheetId="14" r:id="rId14"/>
    <sheet name="Projektübersicht" sheetId="15" r:id="rId15"/>
  </sheets>
  <definedNames>
    <definedName name="_xlnm.Print_Area" localSheetId="4">'April'!$A$1:$AM$66</definedName>
    <definedName name="_xlnm.Print_Area" localSheetId="8">'August'!$A$1:$AM$66</definedName>
    <definedName name="_xlnm.Print_Area" localSheetId="12">'Dezember'!$A$1:$AM$66</definedName>
    <definedName name="_xlnm.Print_Area" localSheetId="0">'Eingabeblatt'!$A$1:$Q$34</definedName>
    <definedName name="_xlnm.Print_Area" localSheetId="2">'Februar'!$A$1:$AM$66</definedName>
    <definedName name="_xlnm.Print_Area" localSheetId="13">'Jahresabrechnung'!$A$1:$AF$28</definedName>
    <definedName name="_xlnm.Print_Area" localSheetId="1">'Januar'!$A$1:$AM$66</definedName>
    <definedName name="_xlnm.Print_Area" localSheetId="7">'Juli'!$A$1:$AM$66</definedName>
    <definedName name="_xlnm.Print_Area" localSheetId="6">'Juni'!$A$1:$AM$66</definedName>
    <definedName name="_xlnm.Print_Area" localSheetId="5">'Mai'!$A$1:$AM$66</definedName>
    <definedName name="_xlnm.Print_Area" localSheetId="3">'März'!$A$1:$AM$66</definedName>
    <definedName name="_xlnm.Print_Area" localSheetId="11">'November'!$A$1:$AM$66</definedName>
    <definedName name="_xlnm.Print_Area" localSheetId="10">'Oktober'!$A$1:$AM$66</definedName>
    <definedName name="_xlnm.Print_Area" localSheetId="14">'Projektübersicht'!$A$1:$Q$29</definedName>
    <definedName name="_xlnm.Print_Area" localSheetId="9">'September'!$A$1:$AM$66</definedName>
  </definedNames>
  <calcPr fullCalcOnLoad="1"/>
</workbook>
</file>

<file path=xl/comments1.xml><?xml version="1.0" encoding="utf-8"?>
<comments xmlns="http://schemas.openxmlformats.org/spreadsheetml/2006/main">
  <authors>
    <author>--</author>
  </authors>
  <commentList>
    <comment ref="C29" authorId="0">
      <text>
        <r>
          <rPr>
            <b/>
            <sz val="11"/>
            <rFont val="Arial"/>
            <family val="2"/>
          </rPr>
          <t>Bitte jeweils mit "+" oder "-" angeben, ob der Wert Hinzu- oder abgerechnet werden soll.</t>
        </r>
      </text>
    </comment>
  </commentList>
</comments>
</file>

<file path=xl/comments10.xml><?xml version="1.0" encoding="utf-8"?>
<comments xmlns="http://schemas.openxmlformats.org/spreadsheetml/2006/main">
  <authors>
    <author>--</author>
  </authors>
  <commentList>
    <comment ref="AH2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3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24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45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49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3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7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</commentList>
</comments>
</file>

<file path=xl/comments11.xml><?xml version="1.0" encoding="utf-8"?>
<comments xmlns="http://schemas.openxmlformats.org/spreadsheetml/2006/main">
  <authors>
    <author>--</author>
  </authors>
  <commentList>
    <comment ref="AH2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3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24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45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49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3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7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</commentList>
</comments>
</file>

<file path=xl/comments12.xml><?xml version="1.0" encoding="utf-8"?>
<comments xmlns="http://schemas.openxmlformats.org/spreadsheetml/2006/main">
  <authors>
    <author>--</author>
  </authors>
  <commentList>
    <comment ref="AH2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3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24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45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49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3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7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</commentList>
</comments>
</file>

<file path=xl/comments13.xml><?xml version="1.0" encoding="utf-8"?>
<comments xmlns="http://schemas.openxmlformats.org/spreadsheetml/2006/main">
  <authors>
    <author>--</author>
  </authors>
  <commentList>
    <comment ref="AH2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3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24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45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49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3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7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</commentList>
</comments>
</file>

<file path=xl/comments2.xml><?xml version="1.0" encoding="utf-8"?>
<comments xmlns="http://schemas.openxmlformats.org/spreadsheetml/2006/main">
  <authors>
    <author>--</author>
  </authors>
  <commentList>
    <comment ref="AH2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3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24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45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49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  <r>
          <rPr>
            <sz val="11"/>
            <rFont val="Arial"/>
            <family val="2"/>
          </rPr>
          <t xml:space="preserve">
</t>
        </r>
      </text>
    </comment>
    <comment ref="A53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7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</commentList>
</comments>
</file>

<file path=xl/comments3.xml><?xml version="1.0" encoding="utf-8"?>
<comments xmlns="http://schemas.openxmlformats.org/spreadsheetml/2006/main">
  <authors>
    <author>--</author>
  </authors>
  <commentList>
    <comment ref="AH2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3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24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45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49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3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7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</commentList>
</comments>
</file>

<file path=xl/comments4.xml><?xml version="1.0" encoding="utf-8"?>
<comments xmlns="http://schemas.openxmlformats.org/spreadsheetml/2006/main">
  <authors>
    <author>--</author>
  </authors>
  <commentList>
    <comment ref="AH2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3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24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45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49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3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7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</commentList>
</comments>
</file>

<file path=xl/comments5.xml><?xml version="1.0" encoding="utf-8"?>
<comments xmlns="http://schemas.openxmlformats.org/spreadsheetml/2006/main">
  <authors>
    <author>--</author>
  </authors>
  <commentList>
    <comment ref="AH2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3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24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45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49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3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7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</commentList>
</comments>
</file>

<file path=xl/comments6.xml><?xml version="1.0" encoding="utf-8"?>
<comments xmlns="http://schemas.openxmlformats.org/spreadsheetml/2006/main">
  <authors>
    <author>--</author>
  </authors>
  <commentList>
    <comment ref="AH2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3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24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45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49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3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7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</commentList>
</comments>
</file>

<file path=xl/comments7.xml><?xml version="1.0" encoding="utf-8"?>
<comments xmlns="http://schemas.openxmlformats.org/spreadsheetml/2006/main">
  <authors>
    <author>--</author>
  </authors>
  <commentList>
    <comment ref="AH2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3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24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45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49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3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7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</commentList>
</comments>
</file>

<file path=xl/comments8.xml><?xml version="1.0" encoding="utf-8"?>
<comments xmlns="http://schemas.openxmlformats.org/spreadsheetml/2006/main">
  <authors>
    <author>--</author>
  </authors>
  <commentList>
    <comment ref="AH2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3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24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45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49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3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7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</commentList>
</comments>
</file>

<file path=xl/comments9.xml><?xml version="1.0" encoding="utf-8"?>
<comments xmlns="http://schemas.openxmlformats.org/spreadsheetml/2006/main">
  <authors>
    <author>--</author>
  </authors>
  <commentList>
    <comment ref="AH2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30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H24" authorId="0">
      <text>
        <r>
          <rPr>
            <b/>
            <sz val="11"/>
            <rFont val="Arial"/>
            <family val="2"/>
          </rPr>
          <t>Bitte mit "+" oder "-" angeben, ob es sich um eine Plus- oder Minus-Korrektur handelt.</t>
        </r>
      </text>
    </comment>
    <comment ref="A45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49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3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  <comment ref="A57" authorId="0">
      <text>
        <r>
          <rPr>
            <b/>
            <sz val="11"/>
            <rFont val="Arial"/>
            <family val="2"/>
          </rPr>
          <t>Projektbezeichnungen müssen im Eingabeblatt am Anfang dieses Dokuments eingegeben werden.</t>
        </r>
      </text>
    </comment>
  </commentList>
</comments>
</file>

<file path=xl/sharedStrings.xml><?xml version="1.0" encoding="utf-8"?>
<sst xmlns="http://schemas.openxmlformats.org/spreadsheetml/2006/main" count="576" uniqueCount="173">
  <si>
    <t>Monatliche Zeitgut-schriften</t>
  </si>
  <si>
    <t>Vorjahres-überträge berechnet</t>
  </si>
  <si>
    <t>Zwischentotal geleistete/ kompensierte ÜZ</t>
  </si>
  <si>
    <t>Name Arbeitnehmer/in</t>
  </si>
  <si>
    <t>Geburtsjahr</t>
  </si>
  <si>
    <t>Alters-/Ferienanspruchberechnung</t>
  </si>
  <si>
    <t>Zuschläge</t>
  </si>
  <si>
    <t>Bis und mit 20. Altersjahr</t>
  </si>
  <si>
    <t>Ab 50. Altersjahr</t>
  </si>
  <si>
    <t>Ab 60. Altersjahr</t>
  </si>
  <si>
    <t>in Wochen</t>
  </si>
  <si>
    <t>Alter in Jahren</t>
  </si>
  <si>
    <t>Datum angeben</t>
  </si>
  <si>
    <t>Mai</t>
  </si>
  <si>
    <t>Durchschnittliche Tagesarbeitszeit bei 100%</t>
  </si>
  <si>
    <t>Durchschnittliche Soll-Tagesarbeitszeit in Stunden gem. BG</t>
  </si>
  <si>
    <t>Jahresanspruch</t>
  </si>
  <si>
    <t>Übertrag vom Vorjahr</t>
  </si>
  <si>
    <t>Soll-Arbeitszeit Netto</t>
  </si>
  <si>
    <t>Summe</t>
  </si>
  <si>
    <t>Rest</t>
  </si>
  <si>
    <t>Überträge auf das neue Jahr</t>
  </si>
  <si>
    <t>BG</t>
  </si>
  <si>
    <t>Total Arbeitszeit (IST)</t>
  </si>
  <si>
    <t>+/- Soll/Ist</t>
  </si>
  <si>
    <t>Jahresarbeitszeit kumuliert</t>
  </si>
  <si>
    <t>Zuschläge ÜZ + 25%</t>
  </si>
  <si>
    <t>Davon Zuschlagsberechtigt</t>
  </si>
  <si>
    <t>Effektiv kompensierte ÜZ</t>
  </si>
  <si>
    <t>Effektiv geleistete ÜZ</t>
  </si>
  <si>
    <t>Überzeit-Saldo inkl. Zuschläge</t>
  </si>
  <si>
    <t>Jahresabrechnung</t>
  </si>
  <si>
    <t>Datum und Unterschrift MA:</t>
  </si>
  <si>
    <t>Datum und Visum Vorgesetzte/r:</t>
  </si>
  <si>
    <t>Eingabeblatt</t>
  </si>
  <si>
    <t>Anzahl Monate, in denen gearbeitet wurde</t>
  </si>
  <si>
    <t>Durchschnittlicher BG</t>
  </si>
  <si>
    <t>Bemerkungen:</t>
  </si>
  <si>
    <t>Durchschnittlicher BG in %</t>
  </si>
  <si>
    <t>Korrektur Ferien</t>
  </si>
  <si>
    <t>Effektiver Beschäftigungs-grad % (BG)</t>
  </si>
  <si>
    <t>Funktionsbeschreibung</t>
  </si>
  <si>
    <t>Angabe Institut</t>
  </si>
  <si>
    <t>Angabe Abteilung</t>
  </si>
  <si>
    <t>Jahr</t>
  </si>
  <si>
    <t>Name</t>
  </si>
  <si>
    <t>Geburtsdatum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</si>
  <si>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</si>
  <si>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</si>
  <si>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</si>
  <si>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</si>
  <si>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</si>
  <si>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</si>
  <si>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</si>
  <si>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</si>
  <si>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</si>
  <si>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</si>
  <si>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</si>
  <si>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</si>
  <si>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Monat</t>
  </si>
  <si>
    <t>Überträge vom Vorjahr</t>
  </si>
  <si>
    <t>AZ-Saldo</t>
  </si>
  <si>
    <t>Überzeit-Saldo</t>
  </si>
  <si>
    <t>Ferienanspruch</t>
  </si>
  <si>
    <t>Dienstaltersgeschenk (DAG)</t>
  </si>
  <si>
    <t>Soll-/Regelarbeitszeiten pro Monat</t>
  </si>
  <si>
    <t>Überträge</t>
  </si>
  <si>
    <t>Aktuelles Jahr</t>
  </si>
  <si>
    <t>Kompensationsanspruch</t>
  </si>
  <si>
    <t>Funktion</t>
  </si>
  <si>
    <t>Institut</t>
  </si>
  <si>
    <t>Abteilung</t>
  </si>
  <si>
    <t>Tag</t>
  </si>
  <si>
    <t>ein</t>
  </si>
  <si>
    <t>aus</t>
  </si>
  <si>
    <t>Kompensation AZ</t>
  </si>
  <si>
    <t>Kompensation ÜZ</t>
  </si>
  <si>
    <t>Ferien</t>
  </si>
  <si>
    <t>Arztbesuch</t>
  </si>
  <si>
    <t>Krankheit</t>
  </si>
  <si>
    <t>Berufsunfall</t>
  </si>
  <si>
    <t>Nichtberufsunfall</t>
  </si>
  <si>
    <t>Militär/Zivilschutz</t>
  </si>
  <si>
    <t>Weiterbildung</t>
  </si>
  <si>
    <t>Besoldeter Urlaub</t>
  </si>
  <si>
    <t>Unbesoldeter Urlaub</t>
  </si>
  <si>
    <t>Nebenbeschäftigung</t>
  </si>
  <si>
    <t>DAG</t>
  </si>
  <si>
    <t>Frei 1</t>
  </si>
  <si>
    <t>Frei 2</t>
  </si>
  <si>
    <t>Frei 3</t>
  </si>
  <si>
    <t>Zuschlag 25%</t>
  </si>
  <si>
    <t>Total Januar</t>
  </si>
  <si>
    <t>%</t>
  </si>
  <si>
    <t>Arbeitszeittabelle</t>
  </si>
  <si>
    <t>Angeordnete ÜZ</t>
  </si>
  <si>
    <t>Monatliche Soll-Arbeitszeit bei 100%</t>
  </si>
  <si>
    <t>Kompensations-anspruch bei 100%</t>
  </si>
  <si>
    <t>Monatl. Soll-AZ</t>
  </si>
  <si>
    <t>-</t>
  </si>
  <si>
    <t>+</t>
  </si>
  <si>
    <t>Total Arbeitszeit</t>
  </si>
  <si>
    <t>Genauer Ferienanspruch</t>
  </si>
  <si>
    <t>Genauer Kompensations-anspruch</t>
  </si>
  <si>
    <t>Ferienanspruch pro Monat in Stunden bei 100%</t>
  </si>
  <si>
    <t>Effektive monatliche Arbeitszeit in Stunden gem. BG</t>
  </si>
  <si>
    <t>Monatlicher Ferienanspruch in Stunden gem. BG</t>
  </si>
  <si>
    <t>Monatlicher Kompensations-anspruch in Stunden gem. BG</t>
  </si>
  <si>
    <t>Mehr-/Minusstunden</t>
  </si>
  <si>
    <t>Durchschnittliche Tagesarbeitszeit gem. BG</t>
  </si>
  <si>
    <t>Std.</t>
  </si>
  <si>
    <t>Beschäftigungsgrad</t>
  </si>
  <si>
    <t>Jährlicher Ferienanspruch in Wochen bei 100%</t>
  </si>
  <si>
    <t>Jährlicher Ferienanspruch in Wochen gem. BG</t>
  </si>
  <si>
    <t>Allgemeine Angaben</t>
  </si>
  <si>
    <t>Jährlicher Kompensationsanspruch in Stunden bei 100%</t>
  </si>
  <si>
    <t>Jährlicher Kompensationsanspruch in Stunden gem. BG</t>
  </si>
  <si>
    <t>Korrektur Mehr-/ Minusstunden</t>
  </si>
  <si>
    <t>Zwischentotal Mehr-/ Minusstunden</t>
  </si>
  <si>
    <t>Mehr-/ Minusstunden</t>
  </si>
  <si>
    <t>Ich habe diese Monatsrechnung kontrolliert und auf die Richtigkeit geprüft:</t>
  </si>
  <si>
    <t>Unterschrift Mitarbeiterin/Mitarbeiter:</t>
  </si>
  <si>
    <t>Datum:</t>
  </si>
  <si>
    <t>Visum der vorgesetzten Stelle:</t>
  </si>
  <si>
    <t>Missbräuche haben Sanktionen zur Folge!</t>
  </si>
  <si>
    <t xml:space="preserve"> </t>
  </si>
  <si>
    <t>Überträge aus Vormonat</t>
  </si>
  <si>
    <t>Korrekur ÜZ</t>
  </si>
  <si>
    <t>Jahressaldo</t>
  </si>
  <si>
    <t>Total ÜZ inkl. Zuschläge</t>
  </si>
  <si>
    <t>Projektübersicht</t>
  </si>
  <si>
    <t>ø BG in %</t>
  </si>
  <si>
    <t>Total Februar</t>
  </si>
  <si>
    <t>Total März</t>
  </si>
  <si>
    <t>Total April</t>
  </si>
  <si>
    <t>Total Mai</t>
  </si>
  <si>
    <t>Total Juni</t>
  </si>
  <si>
    <t>Total Juli</t>
  </si>
  <si>
    <t>Total August</t>
  </si>
  <si>
    <t>Total September</t>
  </si>
  <si>
    <t>Total Oktober</t>
  </si>
  <si>
    <t>Total November</t>
  </si>
  <si>
    <t>Total Dezember</t>
  </si>
  <si>
    <t>Projekt 1</t>
  </si>
  <si>
    <t>Projekt 3</t>
  </si>
  <si>
    <t>Projekt 2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</si>
  <si>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</si>
  <si>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</si>
  <si>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</si>
  <si>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</si>
  <si>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</si>
  <si>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</si>
  <si>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</si>
  <si>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</si>
  <si>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</si>
  <si>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kdmz, Kantonale Drucksachen- und Materialzentrale des Kantons Zürich</t>
  </si>
  <si>
    <t>Räffelstrasse 32, Postfach, 8090 Zürich</t>
  </si>
  <si>
    <t>Telefon 043 259 99 99, Telefax 043 259 99 98</t>
  </si>
  <si>
    <t>www.kdmz.zh.ch, info@kdmz.zh.ch</t>
  </si>
  <si>
    <t xml:space="preserve">        Erstellt durch</t>
  </si>
  <si>
    <t>Projekte</t>
  </si>
  <si>
    <t>Projektart</t>
  </si>
  <si>
    <t>Bezeichnung</t>
  </si>
  <si>
    <t xml:space="preserve">        Datum</t>
  </si>
  <si>
    <t>Drittmittel-Projekte</t>
  </si>
  <si>
    <t>Nationalfonds-Projekte</t>
  </si>
  <si>
    <t>Monatliche/Jährliche Projektauslastung</t>
  </si>
  <si>
    <t>Bitte geben Sie die genaue Projektbezeichnung an und definieren Sie, um welche Projektart es sich handelt (1=Drittmittel, 2=Nationalfonds, 3=EU-Projekte)</t>
  </si>
  <si>
    <t>EU-Projekte</t>
  </si>
  <si>
    <t>nicht definierte Projektart</t>
  </si>
  <si>
    <t>Summe aller Projekte</t>
  </si>
  <si>
    <t>Version 1.4.0</t>
  </si>
  <si>
    <t>Zwischentotal AZ-Saldo exkl. ÜZ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</si>
</sst>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[h]\:mm;\-\ [h]\:mm;0\:00"/>
    <numFmt numFmtId="173" formatCode="[$-407]dddd\,\ d\.\ mmmm\ yyyy"/>
    <numFmt numFmtId="174" formatCode="yyyy"/>
    <numFmt numFmtId="175" formatCode="[$-407]d/\ mmmm\ yyyy;@"/>
    <numFmt numFmtId="176" formatCode="[$-407]d/\ mmmm;@"/>
    <numFmt numFmtId="177" formatCode="[$-407]d/\ mm;@"/>
    <numFmt numFmtId="178" formatCode="[h]\:mm;\-\ [h]\:mm;&quot;-     &quot;"/>
    <numFmt numFmtId="179" formatCode="0.00;&quot;-     &quot;"/>
  </numFmts>
  <fonts count="2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sz val="14"/>
      <name val="Arial"/>
      <family val="0"/>
    </font>
    <font>
      <sz val="8"/>
      <name val="Verdana"/>
      <family val="0"/>
    </font>
    <font>
      <b/>
      <sz val="11"/>
      <color indexed="9"/>
      <name val="Arial"/>
      <family val="2"/>
    </font>
    <font>
      <i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sz val="4"/>
      <name val="Arial"/>
      <family val="0"/>
    </font>
    <font>
      <b/>
      <sz val="4"/>
      <name val="Arial"/>
      <family val="0"/>
    </font>
    <font>
      <sz val="11"/>
      <color indexed="22"/>
      <name val="Arial"/>
      <family val="0"/>
    </font>
    <font>
      <b/>
      <sz val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10" fillId="2" borderId="1" xfId="0" applyFont="1" applyFill="1" applyBorder="1" applyAlignment="1" applyProtection="1">
      <alignment/>
      <protection/>
    </xf>
    <xf numFmtId="0" fontId="10" fillId="2" borderId="2" xfId="0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 horizontal="right"/>
      <protection/>
    </xf>
    <xf numFmtId="0" fontId="6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7" fillId="4" borderId="1" xfId="0" applyFont="1" applyFill="1" applyBorder="1" applyAlignment="1" applyProtection="1">
      <alignment wrapText="1"/>
      <protection/>
    </xf>
    <xf numFmtId="0" fontId="7" fillId="4" borderId="4" xfId="0" applyFont="1" applyFill="1" applyBorder="1" applyAlignment="1" applyProtection="1">
      <alignment wrapText="1"/>
      <protection/>
    </xf>
    <xf numFmtId="0" fontId="6" fillId="3" borderId="0" xfId="0" applyFont="1" applyFill="1" applyAlignment="1" applyProtection="1">
      <alignment wrapText="1"/>
      <protection/>
    </xf>
    <xf numFmtId="0" fontId="7" fillId="3" borderId="0" xfId="0" applyFont="1" applyFill="1" applyBorder="1" applyAlignment="1" applyProtection="1">
      <alignment wrapText="1"/>
      <protection/>
    </xf>
    <xf numFmtId="49" fontId="6" fillId="3" borderId="0" xfId="0" applyNumberFormat="1" applyFont="1" applyFill="1" applyAlignment="1" applyProtection="1">
      <alignment horizontal="right"/>
      <protection/>
    </xf>
    <xf numFmtId="49" fontId="8" fillId="3" borderId="0" xfId="0" applyNumberFormat="1" applyFont="1" applyFill="1" applyAlignment="1" applyProtection="1">
      <alignment horizontal="right"/>
      <protection/>
    </xf>
    <xf numFmtId="0" fontId="7" fillId="3" borderId="0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0" fontId="9" fillId="5" borderId="0" xfId="0" applyFont="1" applyFill="1" applyAlignment="1" applyProtection="1">
      <alignment/>
      <protection/>
    </xf>
    <xf numFmtId="0" fontId="6" fillId="5" borderId="0" xfId="0" applyFont="1" applyFill="1" applyAlignment="1" applyProtection="1">
      <alignment/>
      <protection/>
    </xf>
    <xf numFmtId="0" fontId="11" fillId="5" borderId="0" xfId="0" applyFont="1" applyFill="1" applyAlignment="1" applyProtection="1">
      <alignment/>
      <protection/>
    </xf>
    <xf numFmtId="0" fontId="6" fillId="5" borderId="0" xfId="0" applyFont="1" applyFill="1" applyAlignment="1" applyProtection="1">
      <alignment wrapText="1"/>
      <protection/>
    </xf>
    <xf numFmtId="0" fontId="6" fillId="3" borderId="0" xfId="0" applyFont="1" applyFill="1" applyBorder="1" applyAlignment="1" applyProtection="1">
      <alignment/>
      <protection/>
    </xf>
    <xf numFmtId="49" fontId="6" fillId="5" borderId="0" xfId="0" applyNumberFormat="1" applyFont="1" applyFill="1" applyAlignment="1" applyProtection="1">
      <alignment horizontal="right"/>
      <protection/>
    </xf>
    <xf numFmtId="0" fontId="11" fillId="3" borderId="0" xfId="0" applyFont="1" applyFill="1" applyBorder="1" applyAlignment="1" applyProtection="1">
      <alignment/>
      <protection/>
    </xf>
    <xf numFmtId="0" fontId="7" fillId="4" borderId="5" xfId="0" applyFont="1" applyFill="1" applyBorder="1" applyAlignment="1" applyProtection="1">
      <alignment wrapText="1"/>
      <protection/>
    </xf>
    <xf numFmtId="0" fontId="7" fillId="4" borderId="6" xfId="0" applyFont="1" applyFill="1" applyBorder="1" applyAlignment="1" applyProtection="1">
      <alignment wrapText="1"/>
      <protection/>
    </xf>
    <xf numFmtId="0" fontId="8" fillId="3" borderId="0" xfId="0" applyFont="1" applyFill="1" applyBorder="1" applyAlignment="1" applyProtection="1">
      <alignment/>
      <protection/>
    </xf>
    <xf numFmtId="49" fontId="11" fillId="3" borderId="0" xfId="0" applyNumberFormat="1" applyFont="1" applyFill="1" applyBorder="1" applyAlignment="1" applyProtection="1">
      <alignment horizontal="right"/>
      <protection/>
    </xf>
    <xf numFmtId="0" fontId="7" fillId="4" borderId="7" xfId="0" applyFont="1" applyFill="1" applyBorder="1" applyAlignment="1" applyProtection="1">
      <alignment wrapText="1"/>
      <protection/>
    </xf>
    <xf numFmtId="172" fontId="6" fillId="3" borderId="0" xfId="0" applyNumberFormat="1" applyFont="1" applyFill="1" applyBorder="1" applyAlignment="1" applyProtection="1">
      <alignment/>
      <protection/>
    </xf>
    <xf numFmtId="0" fontId="10" fillId="2" borderId="2" xfId="0" applyFont="1" applyFill="1" applyBorder="1" applyAlignment="1" applyProtection="1">
      <alignment horizontal="right"/>
      <protection/>
    </xf>
    <xf numFmtId="0" fontId="6" fillId="6" borderId="4" xfId="0" applyFont="1" applyFill="1" applyBorder="1" applyAlignment="1" applyProtection="1">
      <alignment wrapText="1"/>
      <protection/>
    </xf>
    <xf numFmtId="172" fontId="6" fillId="3" borderId="8" xfId="0" applyNumberFormat="1" applyFont="1" applyFill="1" applyBorder="1" applyAlignment="1" applyProtection="1">
      <alignment wrapText="1"/>
      <protection/>
    </xf>
    <xf numFmtId="0" fontId="10" fillId="2" borderId="2" xfId="0" applyFont="1" applyFill="1" applyBorder="1" applyAlignment="1" applyProtection="1">
      <alignment horizontal="left"/>
      <protection/>
    </xf>
    <xf numFmtId="0" fontId="10" fillId="2" borderId="2" xfId="0" applyFont="1" applyFill="1" applyBorder="1" applyAlignment="1" applyProtection="1">
      <alignment/>
      <protection/>
    </xf>
    <xf numFmtId="0" fontId="10" fillId="2" borderId="2" xfId="0" applyFont="1" applyFill="1" applyBorder="1" applyAlignment="1" applyProtection="1">
      <alignment horizontal="right"/>
      <protection/>
    </xf>
    <xf numFmtId="1" fontId="10" fillId="2" borderId="2" xfId="0" applyNumberFormat="1" applyFont="1" applyFill="1" applyBorder="1" applyAlignment="1" applyProtection="1">
      <alignment/>
      <protection/>
    </xf>
    <xf numFmtId="1" fontId="10" fillId="2" borderId="2" xfId="0" applyNumberFormat="1" applyFont="1" applyFill="1" applyBorder="1" applyAlignment="1" applyProtection="1">
      <alignment horizontal="right"/>
      <protection/>
    </xf>
    <xf numFmtId="49" fontId="10" fillId="2" borderId="2" xfId="0" applyNumberFormat="1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right"/>
      <protection/>
    </xf>
    <xf numFmtId="0" fontId="9" fillId="5" borderId="0" xfId="0" applyFont="1" applyFill="1" applyBorder="1" applyAlignment="1" applyProtection="1">
      <alignment/>
      <protection/>
    </xf>
    <xf numFmtId="0" fontId="6" fillId="3" borderId="9" xfId="0" applyFont="1" applyFill="1" applyBorder="1" applyAlignment="1" applyProtection="1">
      <alignment/>
      <protection/>
    </xf>
    <xf numFmtId="49" fontId="6" fillId="3" borderId="0" xfId="0" applyNumberFormat="1" applyFont="1" applyFill="1" applyBorder="1" applyAlignment="1" applyProtection="1">
      <alignment horizontal="left"/>
      <protection/>
    </xf>
    <xf numFmtId="0" fontId="6" fillId="5" borderId="0" xfId="0" applyFont="1" applyFill="1" applyBorder="1" applyAlignment="1" applyProtection="1">
      <alignment/>
      <protection/>
    </xf>
    <xf numFmtId="0" fontId="7" fillId="4" borderId="4" xfId="0" applyFont="1" applyFill="1" applyBorder="1" applyAlignment="1" applyProtection="1">
      <alignment horizontal="center" wrapText="1"/>
      <protection/>
    </xf>
    <xf numFmtId="0" fontId="7" fillId="4" borderId="4" xfId="0" applyFont="1" applyFill="1" applyBorder="1" applyAlignment="1" applyProtection="1">
      <alignment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6" fillId="3" borderId="8" xfId="0" applyFont="1" applyFill="1" applyBorder="1" applyAlignment="1" applyProtection="1">
      <alignment horizontal="right" wrapText="1"/>
      <protection/>
    </xf>
    <xf numFmtId="172" fontId="6" fillId="3" borderId="10" xfId="0" applyNumberFormat="1" applyFont="1" applyFill="1" applyBorder="1" applyAlignment="1" applyProtection="1">
      <alignment wrapText="1"/>
      <protection/>
    </xf>
    <xf numFmtId="0" fontId="6" fillId="5" borderId="0" xfId="0" applyFont="1" applyFill="1" applyBorder="1" applyAlignment="1" applyProtection="1">
      <alignment wrapText="1"/>
      <protection/>
    </xf>
    <xf numFmtId="172" fontId="6" fillId="3" borderId="0" xfId="0" applyNumberFormat="1" applyFont="1" applyFill="1" applyBorder="1" applyAlignment="1" applyProtection="1">
      <alignment horizontal="left"/>
      <protection/>
    </xf>
    <xf numFmtId="172" fontId="6" fillId="3" borderId="9" xfId="0" applyNumberFormat="1" applyFont="1" applyFill="1" applyBorder="1" applyAlignment="1" applyProtection="1">
      <alignment/>
      <protection/>
    </xf>
    <xf numFmtId="172" fontId="6" fillId="3" borderId="9" xfId="0" applyNumberFormat="1" applyFont="1" applyFill="1" applyBorder="1" applyAlignment="1" applyProtection="1">
      <alignment horizontal="left"/>
      <protection/>
    </xf>
    <xf numFmtId="49" fontId="6" fillId="3" borderId="9" xfId="0" applyNumberFormat="1" applyFont="1" applyFill="1" applyBorder="1" applyAlignment="1" applyProtection="1">
      <alignment horizontal="left"/>
      <protection/>
    </xf>
    <xf numFmtId="0" fontId="7" fillId="3" borderId="9" xfId="0" applyFont="1" applyFill="1" applyBorder="1" applyAlignment="1" applyProtection="1">
      <alignment/>
      <protection/>
    </xf>
    <xf numFmtId="172" fontId="6" fillId="5" borderId="0" xfId="0" applyNumberFormat="1" applyFont="1" applyFill="1" applyBorder="1" applyAlignment="1" applyProtection="1">
      <alignment/>
      <protection/>
    </xf>
    <xf numFmtId="172" fontId="6" fillId="5" borderId="0" xfId="0" applyNumberFormat="1" applyFont="1" applyFill="1" applyBorder="1" applyAlignment="1" applyProtection="1">
      <alignment horizontal="left"/>
      <protection/>
    </xf>
    <xf numFmtId="49" fontId="6" fillId="5" borderId="0" xfId="0" applyNumberFormat="1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 horizontal="left"/>
      <protection/>
    </xf>
    <xf numFmtId="1" fontId="6" fillId="3" borderId="0" xfId="0" applyNumberFormat="1" applyFont="1" applyFill="1" applyAlignment="1" applyProtection="1">
      <alignment/>
      <protection/>
    </xf>
    <xf numFmtId="0" fontId="9" fillId="2" borderId="4" xfId="0" applyFont="1" applyFill="1" applyBorder="1" applyAlignment="1" applyProtection="1">
      <alignment/>
      <protection/>
    </xf>
    <xf numFmtId="0" fontId="6" fillId="7" borderId="7" xfId="0" applyFont="1" applyFill="1" applyBorder="1" applyAlignment="1" applyProtection="1">
      <alignment/>
      <protection/>
    </xf>
    <xf numFmtId="0" fontId="6" fillId="7" borderId="9" xfId="0" applyFont="1" applyFill="1" applyBorder="1" applyAlignment="1" applyProtection="1">
      <alignment vertical="top"/>
      <protection/>
    </xf>
    <xf numFmtId="1" fontId="6" fillId="7" borderId="5" xfId="0" applyNumberFormat="1" applyFont="1" applyFill="1" applyBorder="1" applyAlignment="1" applyProtection="1">
      <alignment vertical="top"/>
      <protection/>
    </xf>
    <xf numFmtId="0" fontId="7" fillId="6" borderId="4" xfId="0" applyFont="1" applyFill="1" applyBorder="1" applyAlignment="1" applyProtection="1">
      <alignment wrapText="1"/>
      <protection/>
    </xf>
    <xf numFmtId="0" fontId="14" fillId="7" borderId="7" xfId="0" applyFont="1" applyFill="1" applyBorder="1" applyAlignment="1" applyProtection="1">
      <alignment vertical="top"/>
      <protection/>
    </xf>
    <xf numFmtId="0" fontId="6" fillId="3" borderId="4" xfId="0" applyFont="1" applyFill="1" applyBorder="1" applyAlignment="1" applyProtection="1">
      <alignment horizontal="right" wrapText="1"/>
      <protection/>
    </xf>
    <xf numFmtId="0" fontId="7" fillId="3" borderId="7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6" borderId="1" xfId="0" applyFont="1" applyFill="1" applyBorder="1" applyAlignment="1" applyProtection="1">
      <alignment vertical="center"/>
      <protection/>
    </xf>
    <xf numFmtId="0" fontId="6" fillId="6" borderId="2" xfId="0" applyFont="1" applyFill="1" applyBorder="1" applyAlignment="1" applyProtection="1">
      <alignment vertical="center"/>
      <protection/>
    </xf>
    <xf numFmtId="0" fontId="6" fillId="6" borderId="3" xfId="0" applyFont="1" applyFill="1" applyBorder="1" applyAlignment="1" applyProtection="1">
      <alignment vertical="center"/>
      <protection/>
    </xf>
    <xf numFmtId="0" fontId="6" fillId="5" borderId="0" xfId="0" applyFont="1" applyFill="1" applyAlignment="1" applyProtection="1">
      <alignment vertical="center"/>
      <protection/>
    </xf>
    <xf numFmtId="0" fontId="7" fillId="3" borderId="11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6" fillId="7" borderId="1" xfId="0" applyFont="1" applyFill="1" applyBorder="1" applyAlignment="1" applyProtection="1">
      <alignment vertical="center"/>
      <protection/>
    </xf>
    <xf numFmtId="1" fontId="6" fillId="7" borderId="1" xfId="0" applyNumberFormat="1" applyFont="1" applyFill="1" applyBorder="1" applyAlignment="1" applyProtection="1">
      <alignment vertical="center"/>
      <protection/>
    </xf>
    <xf numFmtId="0" fontId="6" fillId="7" borderId="2" xfId="0" applyFont="1" applyFill="1" applyBorder="1" applyAlignment="1" applyProtection="1">
      <alignment vertical="center"/>
      <protection/>
    </xf>
    <xf numFmtId="1" fontId="6" fillId="7" borderId="3" xfId="0" applyNumberFormat="1" applyFont="1" applyFill="1" applyBorder="1" applyAlignment="1" applyProtection="1">
      <alignment vertical="center"/>
      <protection/>
    </xf>
    <xf numFmtId="0" fontId="7" fillId="3" borderId="2" xfId="0" applyNumberFormat="1" applyFont="1" applyFill="1" applyBorder="1" applyAlignment="1" applyProtection="1">
      <alignment vertical="center"/>
      <protection/>
    </xf>
    <xf numFmtId="1" fontId="6" fillId="8" borderId="3" xfId="0" applyNumberFormat="1" applyFont="1" applyFill="1" applyBorder="1" applyAlignment="1" applyProtection="1">
      <alignment horizontal="left" vertical="center"/>
      <protection locked="0"/>
    </xf>
    <xf numFmtId="14" fontId="6" fillId="3" borderId="0" xfId="0" applyNumberFormat="1" applyFont="1" applyFill="1" applyBorder="1" applyAlignment="1" applyProtection="1">
      <alignment horizontal="left" vertical="center"/>
      <protection/>
    </xf>
    <xf numFmtId="0" fontId="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/>
      <protection/>
    </xf>
    <xf numFmtId="0" fontId="6" fillId="7" borderId="0" xfId="0" applyFont="1" applyFill="1" applyBorder="1" applyAlignment="1" applyProtection="1">
      <alignment vertical="center"/>
      <protection/>
    </xf>
    <xf numFmtId="1" fontId="6" fillId="7" borderId="12" xfId="0" applyNumberFormat="1" applyFont="1" applyFill="1" applyBorder="1" applyAlignment="1" applyProtection="1">
      <alignment vertical="center"/>
      <protection/>
    </xf>
    <xf numFmtId="0" fontId="6" fillId="7" borderId="10" xfId="0" applyFont="1" applyFill="1" applyBorder="1" applyAlignment="1" applyProtection="1">
      <alignment vertical="center"/>
      <protection/>
    </xf>
    <xf numFmtId="0" fontId="7" fillId="3" borderId="13" xfId="0" applyFont="1" applyFill="1" applyBorder="1" applyAlignment="1" applyProtection="1">
      <alignment vertical="center" wrapText="1"/>
      <protection/>
    </xf>
    <xf numFmtId="0" fontId="6" fillId="3" borderId="13" xfId="0" applyFont="1" applyFill="1" applyBorder="1" applyAlignment="1" applyProtection="1">
      <alignment vertical="center" wrapText="1"/>
      <protection/>
    </xf>
    <xf numFmtId="49" fontId="6" fillId="3" borderId="13" xfId="0" applyNumberFormat="1" applyFont="1" applyFill="1" applyBorder="1" applyAlignment="1" applyProtection="1">
      <alignment horizontal="right" vertical="center" wrapText="1"/>
      <protection/>
    </xf>
    <xf numFmtId="0" fontId="6" fillId="3" borderId="0" xfId="0" applyFont="1" applyFill="1" applyBorder="1" applyAlignment="1" applyProtection="1">
      <alignment vertical="center" wrapText="1"/>
      <protection/>
    </xf>
    <xf numFmtId="174" fontId="6" fillId="3" borderId="0" xfId="0" applyNumberFormat="1" applyFont="1" applyFill="1" applyBorder="1" applyAlignment="1" applyProtection="1">
      <alignment vertical="center" wrapText="1"/>
      <protection/>
    </xf>
    <xf numFmtId="174" fontId="6" fillId="3" borderId="0" xfId="0" applyNumberFormat="1" applyFont="1" applyFill="1" applyAlignment="1" applyProtection="1">
      <alignment vertical="center" wrapText="1"/>
      <protection/>
    </xf>
    <xf numFmtId="0" fontId="6" fillId="5" borderId="0" xfId="0" applyFont="1" applyFill="1" applyAlignment="1" applyProtection="1">
      <alignment vertical="center" wrapText="1"/>
      <protection/>
    </xf>
    <xf numFmtId="0" fontId="6" fillId="3" borderId="0" xfId="0" applyFont="1" applyFill="1" applyBorder="1" applyAlignment="1" applyProtection="1">
      <alignment vertical="center"/>
      <protection/>
    </xf>
    <xf numFmtId="49" fontId="6" fillId="3" borderId="0" xfId="0" applyNumberFormat="1" applyFont="1" applyFill="1" applyBorder="1" applyAlignment="1" applyProtection="1">
      <alignment horizontal="right" vertical="center"/>
      <protection/>
    </xf>
    <xf numFmtId="0" fontId="6" fillId="3" borderId="0" xfId="0" applyFont="1" applyFill="1" applyBorder="1" applyAlignment="1" applyProtection="1">
      <alignment horizontal="right" vertical="center"/>
      <protection/>
    </xf>
    <xf numFmtId="172" fontId="6" fillId="3" borderId="0" xfId="0" applyNumberFormat="1" applyFont="1" applyFill="1" applyBorder="1" applyAlignment="1" applyProtection="1">
      <alignment vertical="center"/>
      <protection/>
    </xf>
    <xf numFmtId="0" fontId="6" fillId="3" borderId="0" xfId="0" applyFont="1" applyFill="1" applyAlignment="1" applyProtection="1">
      <alignment vertical="center"/>
      <protection/>
    </xf>
    <xf numFmtId="0" fontId="6" fillId="5" borderId="0" xfId="0" applyFont="1" applyFill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49" fontId="6" fillId="3" borderId="9" xfId="0" applyNumberFormat="1" applyFont="1" applyFill="1" applyBorder="1" applyAlignment="1" applyProtection="1">
      <alignment horizontal="right" vertical="center"/>
      <protection/>
    </xf>
    <xf numFmtId="0" fontId="6" fillId="3" borderId="9" xfId="0" applyFont="1" applyFill="1" applyBorder="1" applyAlignment="1" applyProtection="1">
      <alignment horizontal="right" vertical="center"/>
      <protection/>
    </xf>
    <xf numFmtId="1" fontId="6" fillId="3" borderId="6" xfId="0" applyNumberFormat="1" applyFont="1" applyFill="1" applyBorder="1" applyAlignment="1" applyProtection="1">
      <alignment vertical="center"/>
      <protection/>
    </xf>
    <xf numFmtId="2" fontId="6" fillId="3" borderId="6" xfId="0" applyNumberFormat="1" applyFont="1" applyFill="1" applyBorder="1" applyAlignment="1" applyProtection="1">
      <alignment vertical="center"/>
      <protection/>
    </xf>
    <xf numFmtId="172" fontId="6" fillId="9" borderId="4" xfId="0" applyNumberFormat="1" applyFont="1" applyFill="1" applyBorder="1" applyAlignment="1" applyProtection="1">
      <alignment vertical="center"/>
      <protection/>
    </xf>
    <xf numFmtId="49" fontId="6" fillId="3" borderId="1" xfId="0" applyNumberFormat="1" applyFont="1" applyFill="1" applyBorder="1" applyAlignment="1" applyProtection="1">
      <alignment horizontal="right" vertical="center"/>
      <protection/>
    </xf>
    <xf numFmtId="172" fontId="6" fillId="3" borderId="3" xfId="0" applyNumberFormat="1" applyFont="1" applyFill="1" applyBorder="1" applyAlignment="1" applyProtection="1">
      <alignment vertical="center"/>
      <protection/>
    </xf>
    <xf numFmtId="172" fontId="6" fillId="9" borderId="3" xfId="0" applyNumberFormat="1" applyFont="1" applyFill="1" applyBorder="1" applyAlignment="1" applyProtection="1">
      <alignment vertical="center"/>
      <protection/>
    </xf>
    <xf numFmtId="172" fontId="6" fillId="9" borderId="4" xfId="0" applyNumberFormat="1" applyFont="1" applyFill="1" applyBorder="1" applyAlignment="1" applyProtection="1">
      <alignment vertical="center"/>
      <protection/>
    </xf>
    <xf numFmtId="172" fontId="6" fillId="3" borderId="0" xfId="0" applyNumberFormat="1" applyFont="1" applyFill="1" applyBorder="1" applyAlignment="1" applyProtection="1">
      <alignment vertical="center"/>
      <protection/>
    </xf>
    <xf numFmtId="2" fontId="6" fillId="8" borderId="4" xfId="0" applyNumberFormat="1" applyFont="1" applyFill="1" applyBorder="1" applyAlignment="1" applyProtection="1">
      <alignment vertical="center"/>
      <protection locked="0"/>
    </xf>
    <xf numFmtId="172" fontId="6" fillId="7" borderId="4" xfId="0" applyNumberFormat="1" applyFont="1" applyFill="1" applyBorder="1" applyAlignment="1" applyProtection="1">
      <alignment vertical="center"/>
      <protection/>
    </xf>
    <xf numFmtId="0" fontId="6" fillId="3" borderId="0" xfId="0" applyFont="1" applyFill="1" applyAlignment="1" applyProtection="1">
      <alignment vertical="center"/>
      <protection/>
    </xf>
    <xf numFmtId="0" fontId="7" fillId="3" borderId="0" xfId="0" applyFont="1" applyFill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172" fontId="7" fillId="3" borderId="0" xfId="0" applyNumberFormat="1" applyFont="1" applyFill="1" applyBorder="1" applyAlignment="1" applyProtection="1">
      <alignment vertical="center"/>
      <protection/>
    </xf>
    <xf numFmtId="49" fontId="6" fillId="8" borderId="1" xfId="0" applyNumberFormat="1" applyFont="1" applyFill="1" applyBorder="1" applyAlignment="1" applyProtection="1">
      <alignment horizontal="right" vertical="center"/>
      <protection locked="0"/>
    </xf>
    <xf numFmtId="172" fontId="6" fillId="8" borderId="1" xfId="0" applyNumberFormat="1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vertical="center"/>
      <protection/>
    </xf>
    <xf numFmtId="0" fontId="6" fillId="10" borderId="5" xfId="0" applyFont="1" applyFill="1" applyBorder="1" applyAlignment="1" applyProtection="1">
      <alignment vertical="center"/>
      <protection/>
    </xf>
    <xf numFmtId="49" fontId="6" fillId="3" borderId="0" xfId="0" applyNumberFormat="1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center"/>
      <protection/>
    </xf>
    <xf numFmtId="0" fontId="6" fillId="3" borderId="2" xfId="0" applyFont="1" applyFill="1" applyBorder="1" applyAlignment="1" applyProtection="1">
      <alignment vertical="center"/>
      <protection/>
    </xf>
    <xf numFmtId="0" fontId="6" fillId="10" borderId="3" xfId="0" applyFont="1" applyFill="1" applyBorder="1" applyAlignment="1" applyProtection="1">
      <alignment vertical="center"/>
      <protection/>
    </xf>
    <xf numFmtId="0" fontId="6" fillId="3" borderId="14" xfId="0" applyFont="1" applyFill="1" applyBorder="1" applyAlignment="1" applyProtection="1">
      <alignment horizontal="right" vertical="center"/>
      <protection/>
    </xf>
    <xf numFmtId="172" fontId="6" fillId="8" borderId="4" xfId="0" applyNumberFormat="1" applyFont="1" applyFill="1" applyBorder="1" applyAlignment="1" applyProtection="1">
      <alignment vertical="center"/>
      <protection locked="0"/>
    </xf>
    <xf numFmtId="49" fontId="6" fillId="3" borderId="13" xfId="0" applyNumberFormat="1" applyFont="1" applyFill="1" applyBorder="1" applyAlignment="1" applyProtection="1">
      <alignment horizontal="left" vertical="center"/>
      <protection/>
    </xf>
    <xf numFmtId="172" fontId="6" fillId="3" borderId="8" xfId="0" applyNumberFormat="1" applyFont="1" applyFill="1" applyBorder="1" applyAlignment="1" applyProtection="1">
      <alignment vertical="center"/>
      <protection/>
    </xf>
    <xf numFmtId="172" fontId="7" fillId="3" borderId="8" xfId="0" applyNumberFormat="1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horizontal="right" vertical="center"/>
      <protection/>
    </xf>
    <xf numFmtId="0" fontId="6" fillId="3" borderId="8" xfId="0" applyFont="1" applyFill="1" applyBorder="1" applyAlignment="1" applyProtection="1">
      <alignment horizontal="left" vertical="center"/>
      <protection/>
    </xf>
    <xf numFmtId="172" fontId="6" fillId="3" borderId="10" xfId="0" applyNumberFormat="1" applyFont="1" applyFill="1" applyBorder="1" applyAlignment="1" applyProtection="1">
      <alignment vertical="center"/>
      <protection/>
    </xf>
    <xf numFmtId="172" fontId="6" fillId="3" borderId="14" xfId="0" applyNumberFormat="1" applyFont="1" applyFill="1" applyBorder="1" applyAlignment="1" applyProtection="1">
      <alignment vertical="center"/>
      <protection/>
    </xf>
    <xf numFmtId="0" fontId="6" fillId="3" borderId="4" xfId="0" applyFont="1" applyFill="1" applyBorder="1" applyAlignment="1" applyProtection="1">
      <alignment horizontal="right" vertical="center"/>
      <protection/>
    </xf>
    <xf numFmtId="49" fontId="6" fillId="9" borderId="2" xfId="0" applyNumberFormat="1" applyFont="1" applyFill="1" applyBorder="1" applyAlignment="1" applyProtection="1">
      <alignment horizontal="left" vertical="center"/>
      <protection/>
    </xf>
    <xf numFmtId="0" fontId="6" fillId="3" borderId="8" xfId="0" applyFont="1" applyFill="1" applyBorder="1" applyAlignment="1" applyProtection="1">
      <alignment horizontal="right" vertical="center" wrapText="1"/>
      <protection/>
    </xf>
    <xf numFmtId="172" fontId="6" fillId="3" borderId="8" xfId="0" applyNumberFormat="1" applyFont="1" applyFill="1" applyBorder="1" applyAlignment="1" applyProtection="1">
      <alignment vertical="center" wrapText="1"/>
      <protection/>
    </xf>
    <xf numFmtId="172" fontId="6" fillId="3" borderId="10" xfId="0" applyNumberFormat="1" applyFont="1" applyFill="1" applyBorder="1" applyAlignment="1" applyProtection="1">
      <alignment vertical="center" wrapText="1"/>
      <protection/>
    </xf>
    <xf numFmtId="0" fontId="6" fillId="3" borderId="4" xfId="0" applyFont="1" applyFill="1" applyBorder="1" applyAlignment="1" applyProtection="1">
      <alignment horizontal="right"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172" fontId="6" fillId="3" borderId="12" xfId="0" applyNumberFormat="1" applyFont="1" applyFill="1" applyBorder="1" applyAlignment="1" applyProtection="1">
      <alignment vertical="center"/>
      <protection/>
    </xf>
    <xf numFmtId="172" fontId="7" fillId="9" borderId="4" xfId="0" applyNumberFormat="1" applyFont="1" applyFill="1" applyBorder="1" applyAlignment="1" applyProtection="1">
      <alignment vertical="center"/>
      <protection/>
    </xf>
    <xf numFmtId="172" fontId="6" fillId="8" borderId="14" xfId="0" applyNumberFormat="1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horizontal="right" vertical="center"/>
      <protection/>
    </xf>
    <xf numFmtId="1" fontId="6" fillId="9" borderId="4" xfId="0" applyNumberFormat="1" applyFont="1" applyFill="1" applyBorder="1" applyAlignment="1" applyProtection="1">
      <alignment horizontal="right" vertical="center"/>
      <protection/>
    </xf>
    <xf numFmtId="0" fontId="6" fillId="9" borderId="4" xfId="0" applyFont="1" applyFill="1" applyBorder="1" applyAlignment="1" applyProtection="1">
      <alignment horizontal="right" vertical="center"/>
      <protection/>
    </xf>
    <xf numFmtId="0" fontId="7" fillId="3" borderId="4" xfId="0" applyFont="1" applyFill="1" applyBorder="1" applyAlignment="1" applyProtection="1">
      <alignment vertical="center"/>
      <protection/>
    </xf>
    <xf numFmtId="49" fontId="6" fillId="3" borderId="10" xfId="0" applyNumberFormat="1" applyFont="1" applyFill="1" applyBorder="1" applyAlignment="1" applyProtection="1">
      <alignment horizontal="right" vertical="center"/>
      <protection/>
    </xf>
    <xf numFmtId="178" fontId="6" fillId="9" borderId="1" xfId="0" applyNumberFormat="1" applyFont="1" applyFill="1" applyBorder="1" applyAlignment="1" applyProtection="1">
      <alignment vertical="center"/>
      <protection/>
    </xf>
    <xf numFmtId="178" fontId="6" fillId="3" borderId="1" xfId="0" applyNumberFormat="1" applyFont="1" applyFill="1" applyBorder="1" applyAlignment="1" applyProtection="1">
      <alignment horizontal="right" vertical="center"/>
      <protection/>
    </xf>
    <xf numFmtId="178" fontId="6" fillId="3" borderId="3" xfId="0" applyNumberFormat="1" applyFont="1" applyFill="1" applyBorder="1" applyAlignment="1" applyProtection="1">
      <alignment vertical="center"/>
      <protection/>
    </xf>
    <xf numFmtId="178" fontId="6" fillId="9" borderId="3" xfId="0" applyNumberFormat="1" applyFont="1" applyFill="1" applyBorder="1" applyAlignment="1" applyProtection="1">
      <alignment vertical="center"/>
      <protection/>
    </xf>
    <xf numFmtId="178" fontId="6" fillId="9" borderId="4" xfId="0" applyNumberFormat="1" applyFont="1" applyFill="1" applyBorder="1" applyAlignment="1" applyProtection="1">
      <alignment vertical="center"/>
      <protection/>
    </xf>
    <xf numFmtId="178" fontId="6" fillId="3" borderId="5" xfId="0" applyNumberFormat="1" applyFont="1" applyFill="1" applyBorder="1" applyAlignment="1" applyProtection="1">
      <alignment vertical="center"/>
      <protection/>
    </xf>
    <xf numFmtId="178" fontId="7" fillId="9" borderId="4" xfId="0" applyNumberFormat="1" applyFont="1" applyFill="1" applyBorder="1" applyAlignment="1" applyProtection="1">
      <alignment vertical="center"/>
      <protection/>
    </xf>
    <xf numFmtId="178" fontId="7" fillId="3" borderId="0" xfId="0" applyNumberFormat="1" applyFont="1" applyFill="1" applyBorder="1" applyAlignment="1" applyProtection="1">
      <alignment horizontal="right" vertical="center"/>
      <protection/>
    </xf>
    <xf numFmtId="178" fontId="7" fillId="3" borderId="0" xfId="0" applyNumberFormat="1" applyFont="1" applyFill="1" applyBorder="1" applyAlignment="1" applyProtection="1">
      <alignment vertical="center"/>
      <protection/>
    </xf>
    <xf numFmtId="178" fontId="7" fillId="3" borderId="8" xfId="0" applyNumberFormat="1" applyFont="1" applyFill="1" applyBorder="1" applyAlignment="1" applyProtection="1">
      <alignment vertical="center"/>
      <protection/>
    </xf>
    <xf numFmtId="178" fontId="6" fillId="9" borderId="1" xfId="0" applyNumberFormat="1" applyFont="1" applyFill="1" applyBorder="1" applyAlignment="1" applyProtection="1">
      <alignment horizontal="right" vertical="center"/>
      <protection/>
    </xf>
    <xf numFmtId="178" fontId="6" fillId="8" borderId="1" xfId="0" applyNumberFormat="1" applyFont="1" applyFill="1" applyBorder="1" applyAlignment="1" applyProtection="1">
      <alignment vertical="center"/>
      <protection locked="0"/>
    </xf>
    <xf numFmtId="178" fontId="6" fillId="8" borderId="3" xfId="0" applyNumberFormat="1" applyFont="1" applyFill="1" applyBorder="1" applyAlignment="1" applyProtection="1">
      <alignment vertical="center"/>
      <protection locked="0"/>
    </xf>
    <xf numFmtId="178" fontId="7" fillId="9" borderId="3" xfId="0" applyNumberFormat="1" applyFont="1" applyFill="1" applyBorder="1" applyAlignment="1" applyProtection="1">
      <alignment vertical="center"/>
      <protection/>
    </xf>
    <xf numFmtId="172" fontId="6" fillId="3" borderId="8" xfId="0" applyNumberFormat="1" applyFont="1" applyFill="1" applyBorder="1" applyAlignment="1" applyProtection="1">
      <alignment/>
      <protection/>
    </xf>
    <xf numFmtId="172" fontId="7" fillId="3" borderId="8" xfId="0" applyNumberFormat="1" applyFont="1" applyFill="1" applyBorder="1" applyAlignment="1" applyProtection="1">
      <alignment/>
      <protection/>
    </xf>
    <xf numFmtId="49" fontId="6" fillId="9" borderId="2" xfId="0" applyNumberFormat="1" applyFont="1" applyFill="1" applyBorder="1" applyAlignment="1" applyProtection="1">
      <alignment horizontal="left"/>
      <protection/>
    </xf>
    <xf numFmtId="49" fontId="6" fillId="9" borderId="2" xfId="0" applyNumberFormat="1" applyFont="1" applyFill="1" applyBorder="1" applyAlignment="1" applyProtection="1">
      <alignment horizontal="left" vertical="center"/>
      <protection/>
    </xf>
    <xf numFmtId="172" fontId="6" fillId="9" borderId="3" xfId="0" applyNumberFormat="1" applyFont="1" applyFill="1" applyBorder="1" applyAlignment="1" applyProtection="1">
      <alignment vertical="center"/>
      <protection/>
    </xf>
    <xf numFmtId="172" fontId="6" fillId="9" borderId="3" xfId="0" applyNumberFormat="1" applyFont="1" applyFill="1" applyBorder="1" applyAlignment="1" applyProtection="1">
      <alignment/>
      <protection/>
    </xf>
    <xf numFmtId="172" fontId="7" fillId="9" borderId="4" xfId="0" applyNumberFormat="1" applyFont="1" applyFill="1" applyBorder="1" applyAlignment="1" applyProtection="1">
      <alignment/>
      <protection/>
    </xf>
    <xf numFmtId="172" fontId="7" fillId="3" borderId="8" xfId="0" applyNumberFormat="1" applyFont="1" applyFill="1" applyBorder="1" applyAlignment="1" applyProtection="1">
      <alignment vertical="center"/>
      <protection/>
    </xf>
    <xf numFmtId="2" fontId="6" fillId="9" borderId="4" xfId="0" applyNumberFormat="1" applyFont="1" applyFill="1" applyBorder="1" applyAlignment="1" applyProtection="1">
      <alignment horizontal="right" vertical="center"/>
      <protection/>
    </xf>
    <xf numFmtId="178" fontId="6" fillId="9" borderId="4" xfId="0" applyNumberFormat="1" applyFont="1" applyFill="1" applyBorder="1" applyAlignment="1" applyProtection="1">
      <alignment horizontal="right" vertical="center"/>
      <protection/>
    </xf>
    <xf numFmtId="0" fontId="15" fillId="5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49" fontId="6" fillId="3" borderId="0" xfId="0" applyNumberFormat="1" applyFont="1" applyFill="1" applyBorder="1" applyAlignment="1" applyProtection="1">
      <alignment horizontal="left"/>
      <protection/>
    </xf>
    <xf numFmtId="0" fontId="6" fillId="5" borderId="0" xfId="0" applyFont="1" applyFill="1" applyBorder="1" applyAlignment="1" applyProtection="1">
      <alignment/>
      <protection/>
    </xf>
    <xf numFmtId="49" fontId="6" fillId="3" borderId="9" xfId="0" applyNumberFormat="1" applyFont="1" applyFill="1" applyBorder="1" applyAlignment="1" applyProtection="1">
      <alignment horizontal="center" textRotation="90" wrapText="1"/>
      <protection/>
    </xf>
    <xf numFmtId="49" fontId="6" fillId="3" borderId="9" xfId="0" applyNumberFormat="1" applyFont="1" applyFill="1" applyBorder="1" applyAlignment="1" applyProtection="1">
      <alignment textRotation="90" wrapText="1"/>
      <protection/>
    </xf>
    <xf numFmtId="49" fontId="6" fillId="5" borderId="0" xfId="0" applyNumberFormat="1" applyFont="1" applyFill="1" applyBorder="1" applyAlignment="1" applyProtection="1">
      <alignment textRotation="90"/>
      <protection/>
    </xf>
    <xf numFmtId="0" fontId="6" fillId="3" borderId="4" xfId="0" applyFont="1" applyFill="1" applyBorder="1" applyAlignment="1" applyProtection="1">
      <alignment vertical="center"/>
      <protection/>
    </xf>
    <xf numFmtId="172" fontId="6" fillId="3" borderId="4" xfId="0" applyNumberFormat="1" applyFont="1" applyFill="1" applyBorder="1" applyAlignment="1" applyProtection="1">
      <alignment vertical="center"/>
      <protection/>
    </xf>
    <xf numFmtId="178" fontId="6" fillId="10" borderId="4" xfId="0" applyNumberFormat="1" applyFont="1" applyFill="1" applyBorder="1" applyAlignment="1" applyProtection="1">
      <alignment horizontal="right" vertical="center"/>
      <protection/>
    </xf>
    <xf numFmtId="178" fontId="6" fillId="3" borderId="4" xfId="0" applyNumberFormat="1" applyFont="1" applyFill="1" applyBorder="1" applyAlignment="1" applyProtection="1">
      <alignment horizontal="right" vertical="center"/>
      <protection/>
    </xf>
    <xf numFmtId="178" fontId="6" fillId="7" borderId="4" xfId="0" applyNumberFormat="1" applyFont="1" applyFill="1" applyBorder="1" applyAlignment="1" applyProtection="1">
      <alignment horizontal="right" vertical="center"/>
      <protection/>
    </xf>
    <xf numFmtId="172" fontId="6" fillId="7" borderId="4" xfId="0" applyNumberFormat="1" applyFont="1" applyFill="1" applyBorder="1" applyAlignment="1" applyProtection="1">
      <alignment vertical="center"/>
      <protection/>
    </xf>
    <xf numFmtId="178" fontId="6" fillId="7" borderId="4" xfId="0" applyNumberFormat="1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center"/>
      <protection/>
    </xf>
    <xf numFmtId="178" fontId="6" fillId="3" borderId="4" xfId="0" applyNumberFormat="1" applyFont="1" applyFill="1" applyBorder="1" applyAlignment="1" applyProtection="1">
      <alignment vertical="center"/>
      <protection/>
    </xf>
    <xf numFmtId="2" fontId="6" fillId="3" borderId="4" xfId="0" applyNumberFormat="1" applyFont="1" applyFill="1" applyBorder="1" applyAlignment="1" applyProtection="1">
      <alignment horizontal="right" vertical="center"/>
      <protection/>
    </xf>
    <xf numFmtId="178" fontId="6" fillId="3" borderId="0" xfId="0" applyNumberFormat="1" applyFont="1" applyFill="1" applyBorder="1" applyAlignment="1" applyProtection="1">
      <alignment vertical="center"/>
      <protection/>
    </xf>
    <xf numFmtId="178" fontId="6" fillId="3" borderId="0" xfId="0" applyNumberFormat="1" applyFont="1" applyFill="1" applyBorder="1" applyAlignment="1" applyProtection="1">
      <alignment/>
      <protection/>
    </xf>
    <xf numFmtId="178" fontId="6" fillId="11" borderId="6" xfId="0" applyNumberFormat="1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49" fontId="6" fillId="5" borderId="0" xfId="0" applyNumberFormat="1" applyFont="1" applyFill="1" applyBorder="1" applyAlignment="1" applyProtection="1">
      <alignment horizontal="left"/>
      <protection/>
    </xf>
    <xf numFmtId="178" fontId="6" fillId="10" borderId="4" xfId="0" applyNumberFormat="1" applyFont="1" applyFill="1" applyBorder="1" applyAlignment="1" applyProtection="1">
      <alignment vertical="center"/>
      <protection/>
    </xf>
    <xf numFmtId="2" fontId="6" fillId="10" borderId="4" xfId="0" applyNumberFormat="1" applyFont="1" applyFill="1" applyBorder="1" applyAlignment="1" applyProtection="1">
      <alignment horizontal="right" vertical="center"/>
      <protection/>
    </xf>
    <xf numFmtId="0" fontId="6" fillId="9" borderId="8" xfId="0" applyFont="1" applyFill="1" applyBorder="1" applyAlignment="1" applyProtection="1">
      <alignment vertical="center"/>
      <protection/>
    </xf>
    <xf numFmtId="178" fontId="6" fillId="9" borderId="8" xfId="0" applyNumberFormat="1" applyFont="1" applyFill="1" applyBorder="1" applyAlignment="1" applyProtection="1">
      <alignment vertical="center"/>
      <protection/>
    </xf>
    <xf numFmtId="178" fontId="6" fillId="3" borderId="8" xfId="0" applyNumberFormat="1" applyFont="1" applyFill="1" applyBorder="1" applyAlignment="1" applyProtection="1">
      <alignment vertical="center"/>
      <protection/>
    </xf>
    <xf numFmtId="2" fontId="6" fillId="9" borderId="8" xfId="0" applyNumberFormat="1" applyFont="1" applyFill="1" applyBorder="1" applyAlignment="1" applyProtection="1">
      <alignment vertical="center"/>
      <protection/>
    </xf>
    <xf numFmtId="2" fontId="6" fillId="3" borderId="8" xfId="0" applyNumberFormat="1" applyFont="1" applyFill="1" applyBorder="1" applyAlignment="1" applyProtection="1">
      <alignment vertical="center"/>
      <protection/>
    </xf>
    <xf numFmtId="0" fontId="6" fillId="12" borderId="6" xfId="0" applyFont="1" applyFill="1" applyBorder="1" applyAlignment="1" applyProtection="1">
      <alignment vertical="center"/>
      <protection/>
    </xf>
    <xf numFmtId="178" fontId="6" fillId="12" borderId="6" xfId="0" applyNumberFormat="1" applyFont="1" applyFill="1" applyBorder="1" applyAlignment="1" applyProtection="1">
      <alignment vertical="center"/>
      <protection/>
    </xf>
    <xf numFmtId="172" fontId="6" fillId="12" borderId="6" xfId="0" applyNumberFormat="1" applyFont="1" applyFill="1" applyBorder="1" applyAlignment="1" applyProtection="1">
      <alignment vertical="center"/>
      <protection/>
    </xf>
    <xf numFmtId="172" fontId="6" fillId="3" borderId="8" xfId="0" applyNumberFormat="1" applyFont="1" applyFill="1" applyBorder="1" applyAlignment="1" applyProtection="1">
      <alignment vertical="center"/>
      <protection/>
    </xf>
    <xf numFmtId="0" fontId="6" fillId="11" borderId="4" xfId="0" applyFont="1" applyFill="1" applyBorder="1" applyAlignment="1" applyProtection="1">
      <alignment wrapText="1"/>
      <protection/>
    </xf>
    <xf numFmtId="0" fontId="10" fillId="2" borderId="1" xfId="0" applyNumberFormat="1" applyFont="1" applyFill="1" applyBorder="1" applyAlignment="1" applyProtection="1">
      <alignment/>
      <protection/>
    </xf>
    <xf numFmtId="0" fontId="10" fillId="2" borderId="2" xfId="0" applyNumberFormat="1" applyFont="1" applyFill="1" applyBorder="1" applyAlignment="1" applyProtection="1">
      <alignment/>
      <protection/>
    </xf>
    <xf numFmtId="0" fontId="10" fillId="2" borderId="2" xfId="0" applyNumberFormat="1" applyFont="1" applyFill="1" applyBorder="1" applyAlignment="1" applyProtection="1">
      <alignment/>
      <protection/>
    </xf>
    <xf numFmtId="0" fontId="13" fillId="2" borderId="3" xfId="0" applyNumberFormat="1" applyFont="1" applyFill="1" applyBorder="1" applyAlignment="1" applyProtection="1">
      <alignment horizontal="right"/>
      <protection/>
    </xf>
    <xf numFmtId="0" fontId="6" fillId="3" borderId="9" xfId="0" applyFont="1" applyFill="1" applyBorder="1" applyAlignment="1" applyProtection="1">
      <alignment/>
      <protection/>
    </xf>
    <xf numFmtId="0" fontId="6" fillId="3" borderId="9" xfId="0" applyFont="1" applyFill="1" applyBorder="1" applyAlignment="1" applyProtection="1">
      <alignment/>
      <protection/>
    </xf>
    <xf numFmtId="49" fontId="6" fillId="3" borderId="9" xfId="0" applyNumberFormat="1" applyFont="1" applyFill="1" applyBorder="1" applyAlignment="1" applyProtection="1">
      <alignment horizontal="left"/>
      <protection/>
    </xf>
    <xf numFmtId="1" fontId="10" fillId="2" borderId="2" xfId="0" applyNumberFormat="1" applyFont="1" applyFill="1" applyBorder="1" applyAlignment="1" applyProtection="1">
      <alignment/>
      <protection/>
    </xf>
    <xf numFmtId="1" fontId="10" fillId="2" borderId="2" xfId="0" applyNumberFormat="1" applyFont="1" applyFill="1" applyBorder="1" applyAlignment="1" applyProtection="1">
      <alignment horizontal="left"/>
      <protection/>
    </xf>
    <xf numFmtId="49" fontId="6" fillId="3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vertical="center"/>
      <protection/>
    </xf>
    <xf numFmtId="1" fontId="10" fillId="2" borderId="2" xfId="0" applyNumberFormat="1" applyFont="1" applyFill="1" applyBorder="1" applyAlignment="1" applyProtection="1">
      <alignment horizontal="left"/>
      <protection/>
    </xf>
    <xf numFmtId="0" fontId="7" fillId="6" borderId="1" xfId="0" applyFont="1" applyFill="1" applyBorder="1" applyAlignment="1" applyProtection="1">
      <alignment wrapText="1"/>
      <protection/>
    </xf>
    <xf numFmtId="172" fontId="6" fillId="7" borderId="1" xfId="0" applyNumberFormat="1" applyFont="1" applyFill="1" applyBorder="1" applyAlignment="1" applyProtection="1">
      <alignment vertical="center"/>
      <protection/>
    </xf>
    <xf numFmtId="1" fontId="6" fillId="7" borderId="4" xfId="0" applyNumberFormat="1" applyFont="1" applyFill="1" applyBorder="1" applyAlignment="1" applyProtection="1">
      <alignment horizontal="right" vertical="center"/>
      <protection/>
    </xf>
    <xf numFmtId="1" fontId="6" fillId="7" borderId="4" xfId="0" applyNumberFormat="1" applyFont="1" applyFill="1" applyBorder="1" applyAlignment="1" applyProtection="1">
      <alignment vertical="center"/>
      <protection/>
    </xf>
    <xf numFmtId="2" fontId="7" fillId="9" borderId="4" xfId="0" applyNumberFormat="1" applyFont="1" applyFill="1" applyBorder="1" applyAlignment="1" applyProtection="1">
      <alignment horizontal="right" vertical="center"/>
      <protection/>
    </xf>
    <xf numFmtId="0" fontId="16" fillId="3" borderId="0" xfId="0" applyFont="1" applyFill="1" applyAlignment="1" applyProtection="1">
      <alignment horizontal="center" vertical="top" wrapText="1"/>
      <protection/>
    </xf>
    <xf numFmtId="0" fontId="6" fillId="3" borderId="0" xfId="0" applyFont="1" applyFill="1" applyBorder="1" applyAlignment="1" applyProtection="1">
      <alignment vertical="top"/>
      <protection/>
    </xf>
    <xf numFmtId="172" fontId="6" fillId="3" borderId="0" xfId="0" applyNumberFormat="1" applyFont="1" applyFill="1" applyBorder="1" applyAlignment="1" applyProtection="1">
      <alignment vertical="top"/>
      <protection/>
    </xf>
    <xf numFmtId="172" fontId="6" fillId="3" borderId="0" xfId="0" applyNumberFormat="1" applyFont="1" applyFill="1" applyBorder="1" applyAlignment="1" applyProtection="1">
      <alignment horizontal="left" vertical="top"/>
      <protection/>
    </xf>
    <xf numFmtId="49" fontId="6" fillId="3" borderId="0" xfId="0" applyNumberFormat="1" applyFont="1" applyFill="1" applyBorder="1" applyAlignment="1" applyProtection="1">
      <alignment horizontal="left" vertical="top"/>
      <protection/>
    </xf>
    <xf numFmtId="0" fontId="7" fillId="3" borderId="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7" fillId="3" borderId="0" xfId="0" applyFont="1" applyFill="1" applyBorder="1" applyAlignment="1" applyProtection="1">
      <alignment vertical="top"/>
      <protection/>
    </xf>
    <xf numFmtId="0" fontId="6" fillId="3" borderId="0" xfId="0" applyFont="1" applyFill="1" applyBorder="1" applyAlignment="1" applyProtection="1">
      <alignment vertical="top"/>
      <protection/>
    </xf>
    <xf numFmtId="0" fontId="6" fillId="3" borderId="0" xfId="0" applyFont="1" applyFill="1" applyBorder="1" applyAlignment="1" applyProtection="1">
      <alignment horizontal="right" vertical="top"/>
      <protection/>
    </xf>
    <xf numFmtId="172" fontId="7" fillId="3" borderId="0" xfId="0" applyNumberFormat="1" applyFont="1" applyFill="1" applyBorder="1" applyAlignment="1" applyProtection="1">
      <alignment vertical="top"/>
      <protection/>
    </xf>
    <xf numFmtId="0" fontId="6" fillId="3" borderId="2" xfId="0" applyFont="1" applyFill="1" applyBorder="1" applyAlignment="1" applyProtection="1">
      <alignment vertical="center"/>
      <protection/>
    </xf>
    <xf numFmtId="2" fontId="6" fillId="3" borderId="0" xfId="0" applyNumberFormat="1" applyFont="1" applyFill="1" applyBorder="1" applyAlignment="1" applyProtection="1">
      <alignment horizontal="right" vertical="center"/>
      <protection/>
    </xf>
    <xf numFmtId="2" fontId="6" fillId="10" borderId="3" xfId="0" applyNumberFormat="1" applyFont="1" applyFill="1" applyBorder="1" applyAlignment="1" applyProtection="1">
      <alignment horizontal="right"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13" fillId="2" borderId="2" xfId="0" applyFont="1" applyFill="1" applyBorder="1" applyAlignment="1" applyProtection="1">
      <alignment horizontal="right"/>
      <protection/>
    </xf>
    <xf numFmtId="172" fontId="7" fillId="9" borderId="4" xfId="0" applyNumberFormat="1" applyFont="1" applyFill="1" applyBorder="1" applyAlignment="1" applyProtection="1">
      <alignment vertical="center" wrapText="1"/>
      <protection/>
    </xf>
    <xf numFmtId="172" fontId="7" fillId="9" borderId="4" xfId="0" applyNumberFormat="1" applyFont="1" applyFill="1" applyBorder="1" applyAlignment="1" applyProtection="1">
      <alignment wrapText="1"/>
      <protection/>
    </xf>
    <xf numFmtId="0" fontId="7" fillId="4" borderId="4" xfId="0" applyFont="1" applyFill="1" applyBorder="1" applyAlignment="1" applyProtection="1">
      <alignment horizontal="right" wrapText="1"/>
      <protection/>
    </xf>
    <xf numFmtId="0" fontId="7" fillId="4" borderId="4" xfId="0" applyFont="1" applyFill="1" applyBorder="1" applyAlignment="1" applyProtection="1">
      <alignment horizontal="left" wrapText="1"/>
      <protection/>
    </xf>
    <xf numFmtId="172" fontId="6" fillId="9" borderId="15" xfId="0" applyNumberFormat="1" applyFont="1" applyFill="1" applyBorder="1" applyAlignment="1" applyProtection="1">
      <alignment vertical="center"/>
      <protection/>
    </xf>
    <xf numFmtId="172" fontId="7" fillId="9" borderId="14" xfId="0" applyNumberFormat="1" applyFont="1" applyFill="1" applyBorder="1" applyAlignment="1" applyProtection="1">
      <alignment vertical="center"/>
      <protection/>
    </xf>
    <xf numFmtId="0" fontId="6" fillId="3" borderId="13" xfId="0" applyFont="1" applyFill="1" applyBorder="1" applyAlignment="1" applyProtection="1">
      <alignment vertical="center"/>
      <protection/>
    </xf>
    <xf numFmtId="172" fontId="6" fillId="9" borderId="14" xfId="0" applyNumberFormat="1" applyFont="1" applyFill="1" applyBorder="1" applyAlignment="1" applyProtection="1">
      <alignment vertical="center"/>
      <protection/>
    </xf>
    <xf numFmtId="172" fontId="6" fillId="3" borderId="13" xfId="0" applyNumberFormat="1" applyFont="1" applyFill="1" applyBorder="1" applyAlignment="1" applyProtection="1">
      <alignment vertical="center"/>
      <protection/>
    </xf>
    <xf numFmtId="172" fontId="7" fillId="3" borderId="13" xfId="0" applyNumberFormat="1" applyFont="1" applyFill="1" applyBorder="1" applyAlignment="1" applyProtection="1">
      <alignment vertical="center"/>
      <protection/>
    </xf>
    <xf numFmtId="178" fontId="6" fillId="3" borderId="8" xfId="0" applyNumberFormat="1" applyFont="1" applyFill="1" applyBorder="1" applyAlignment="1" applyProtection="1">
      <alignment vertical="center"/>
      <protection/>
    </xf>
    <xf numFmtId="178" fontId="6" fillId="3" borderId="10" xfId="0" applyNumberFormat="1" applyFont="1" applyFill="1" applyBorder="1" applyAlignment="1" applyProtection="1">
      <alignment vertical="center"/>
      <protection/>
    </xf>
    <xf numFmtId="172" fontId="6" fillId="9" borderId="3" xfId="0" applyNumberFormat="1" applyFont="1" applyFill="1" applyBorder="1" applyAlignment="1" applyProtection="1">
      <alignment wrapText="1"/>
      <protection/>
    </xf>
    <xf numFmtId="178" fontId="6" fillId="3" borderId="10" xfId="0" applyNumberFormat="1" applyFont="1" applyFill="1" applyBorder="1" applyAlignment="1" applyProtection="1">
      <alignment wrapText="1"/>
      <protection/>
    </xf>
    <xf numFmtId="172" fontId="6" fillId="9" borderId="4" xfId="0" applyNumberFormat="1" applyFont="1" applyFill="1" applyBorder="1" applyAlignment="1" applyProtection="1">
      <alignment wrapText="1"/>
      <protection/>
    </xf>
    <xf numFmtId="178" fontId="6" fillId="3" borderId="8" xfId="0" applyNumberFormat="1" applyFont="1" applyFill="1" applyBorder="1" applyAlignment="1" applyProtection="1">
      <alignment wrapText="1"/>
      <protection/>
    </xf>
    <xf numFmtId="178" fontId="6" fillId="3" borderId="10" xfId="0" applyNumberFormat="1" applyFont="1" applyFill="1" applyBorder="1" applyAlignment="1" applyProtection="1">
      <alignment/>
      <protection/>
    </xf>
    <xf numFmtId="178" fontId="6" fillId="3" borderId="8" xfId="0" applyNumberFormat="1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172" fontId="6" fillId="3" borderId="9" xfId="0" applyNumberFormat="1" applyFont="1" applyFill="1" applyBorder="1" applyAlignment="1" applyProtection="1">
      <alignment horizontal="right" vertical="center"/>
      <protection/>
    </xf>
    <xf numFmtId="0" fontId="6" fillId="10" borderId="9" xfId="0" applyFont="1" applyFill="1" applyBorder="1" applyAlignment="1" applyProtection="1">
      <alignment vertical="center"/>
      <protection/>
    </xf>
    <xf numFmtId="178" fontId="6" fillId="10" borderId="9" xfId="0" applyNumberFormat="1" applyFont="1" applyFill="1" applyBorder="1" applyAlignment="1" applyProtection="1">
      <alignment vertical="center"/>
      <protection/>
    </xf>
    <xf numFmtId="1" fontId="6" fillId="3" borderId="2" xfId="0" applyNumberFormat="1" applyFont="1" applyFill="1" applyBorder="1" applyAlignment="1" applyProtection="1">
      <alignment vertical="center"/>
      <protection/>
    </xf>
    <xf numFmtId="1" fontId="6" fillId="3" borderId="2" xfId="0" applyNumberFormat="1" applyFont="1" applyFill="1" applyBorder="1" applyAlignment="1" applyProtection="1">
      <alignment horizontal="right" vertical="center"/>
      <protection/>
    </xf>
    <xf numFmtId="172" fontId="7" fillId="3" borderId="8" xfId="0" applyNumberFormat="1" applyFont="1" applyFill="1" applyBorder="1" applyAlignment="1" applyProtection="1">
      <alignment wrapText="1"/>
      <protection/>
    </xf>
    <xf numFmtId="172" fontId="6" fillId="3" borderId="8" xfId="0" applyNumberFormat="1" applyFont="1" applyFill="1" applyBorder="1" applyAlignment="1" applyProtection="1">
      <alignment horizontal="right"/>
      <protection/>
    </xf>
    <xf numFmtId="172" fontId="7" fillId="3" borderId="12" xfId="0" applyNumberFormat="1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horizontal="right"/>
      <protection/>
    </xf>
    <xf numFmtId="0" fontId="7" fillId="4" borderId="1" xfId="0" applyFont="1" applyFill="1" applyBorder="1" applyAlignment="1" applyProtection="1">
      <alignment horizontal="center" wrapText="1"/>
      <protection/>
    </xf>
    <xf numFmtId="1" fontId="6" fillId="3" borderId="10" xfId="0" applyNumberFormat="1" applyFont="1" applyFill="1" applyBorder="1" applyAlignment="1" applyProtection="1">
      <alignment wrapText="1"/>
      <protection/>
    </xf>
    <xf numFmtId="0" fontId="6" fillId="3" borderId="4" xfId="0" applyFont="1" applyFill="1" applyBorder="1" applyAlignment="1" applyProtection="1">
      <alignment horizontal="right" wrapText="1" shrinkToFit="1"/>
      <protection/>
    </xf>
    <xf numFmtId="49" fontId="6" fillId="9" borderId="2" xfId="0" applyNumberFormat="1" applyFont="1" applyFill="1" applyBorder="1" applyAlignment="1" applyProtection="1">
      <alignment horizontal="left" wrapText="1"/>
      <protection/>
    </xf>
    <xf numFmtId="49" fontId="6" fillId="8" borderId="13" xfId="0" applyNumberFormat="1" applyFont="1" applyFill="1" applyBorder="1" applyAlignment="1" applyProtection="1">
      <alignment horizontal="left" vertical="center"/>
      <protection locked="0"/>
    </xf>
    <xf numFmtId="0" fontId="6" fillId="3" borderId="14" xfId="0" applyFont="1" applyFill="1" applyBorder="1" applyAlignment="1" applyProtection="1">
      <alignment horizontal="right" wrapText="1"/>
      <protection/>
    </xf>
    <xf numFmtId="49" fontId="6" fillId="8" borderId="13" xfId="0" applyNumberFormat="1" applyFont="1" applyFill="1" applyBorder="1" applyAlignment="1" applyProtection="1">
      <alignment horizontal="left"/>
      <protection locked="0"/>
    </xf>
    <xf numFmtId="172" fontId="6" fillId="8" borderId="15" xfId="0" applyNumberFormat="1" applyFont="1" applyFill="1" applyBorder="1" applyAlignment="1" applyProtection="1">
      <alignment horizontal="right"/>
      <protection locked="0"/>
    </xf>
    <xf numFmtId="172" fontId="6" fillId="3" borderId="11" xfId="0" applyNumberFormat="1" applyFont="1" applyFill="1" applyBorder="1" applyAlignment="1" applyProtection="1">
      <alignment vertical="center"/>
      <protection/>
    </xf>
    <xf numFmtId="172" fontId="6" fillId="3" borderId="15" xfId="0" applyNumberFormat="1" applyFont="1" applyFill="1" applyBorder="1" applyAlignment="1" applyProtection="1">
      <alignment vertical="center"/>
      <protection/>
    </xf>
    <xf numFmtId="172" fontId="7" fillId="3" borderId="14" xfId="0" applyNumberFormat="1" applyFont="1" applyFill="1" applyBorder="1" applyAlignment="1" applyProtection="1">
      <alignment vertical="center"/>
      <protection/>
    </xf>
    <xf numFmtId="172" fontId="6" fillId="8" borderId="15" xfId="0" applyNumberFormat="1" applyFont="1" applyFill="1" applyBorder="1" applyAlignment="1" applyProtection="1">
      <alignment vertical="center"/>
      <protection locked="0"/>
    </xf>
    <xf numFmtId="172" fontId="6" fillId="8" borderId="11" xfId="0" applyNumberFormat="1" applyFont="1" applyFill="1" applyBorder="1" applyAlignment="1" applyProtection="1">
      <alignment vertical="center"/>
      <protection locked="0"/>
    </xf>
    <xf numFmtId="49" fontId="6" fillId="9" borderId="13" xfId="0" applyNumberFormat="1" applyFont="1" applyFill="1" applyBorder="1" applyAlignment="1" applyProtection="1">
      <alignment horizontal="left" vertical="center"/>
      <protection/>
    </xf>
    <xf numFmtId="172" fontId="6" fillId="9" borderId="4" xfId="0" applyNumberFormat="1" applyFont="1" applyFill="1" applyBorder="1" applyAlignment="1" applyProtection="1">
      <alignment horizontal="right" vertical="center"/>
      <protection/>
    </xf>
    <xf numFmtId="178" fontId="6" fillId="8" borderId="4" xfId="0" applyNumberFormat="1" applyFont="1" applyFill="1" applyBorder="1" applyAlignment="1" applyProtection="1">
      <alignment vertical="center"/>
      <protection locked="0"/>
    </xf>
    <xf numFmtId="172" fontId="6" fillId="0" borderId="15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right" vertical="center"/>
      <protection/>
    </xf>
    <xf numFmtId="49" fontId="6" fillId="9" borderId="1" xfId="0" applyNumberFormat="1" applyFont="1" applyFill="1" applyBorder="1" applyAlignment="1" applyProtection="1">
      <alignment horizontal="left" vertical="center"/>
      <protection/>
    </xf>
    <xf numFmtId="0" fontId="17" fillId="5" borderId="0" xfId="0" applyFont="1" applyFill="1" applyBorder="1" applyAlignment="1" applyProtection="1">
      <alignment vertical="center"/>
      <protection/>
    </xf>
    <xf numFmtId="172" fontId="7" fillId="3" borderId="5" xfId="0" applyNumberFormat="1" applyFont="1" applyFill="1" applyBorder="1" applyAlignment="1" applyProtection="1">
      <alignment vertical="center"/>
      <protection/>
    </xf>
    <xf numFmtId="172" fontId="6" fillId="8" borderId="6" xfId="0" applyNumberFormat="1" applyFont="1" applyFill="1" applyBorder="1" applyAlignment="1" applyProtection="1">
      <alignment vertical="center"/>
      <protection locked="0"/>
    </xf>
    <xf numFmtId="172" fontId="6" fillId="9" borderId="5" xfId="0" applyNumberFormat="1" applyFont="1" applyFill="1" applyBorder="1" applyAlignment="1" applyProtection="1">
      <alignment vertical="center"/>
      <protection/>
    </xf>
    <xf numFmtId="172" fontId="6" fillId="9" borderId="6" xfId="0" applyNumberFormat="1" applyFont="1" applyFill="1" applyBorder="1" applyAlignment="1" applyProtection="1">
      <alignment vertical="center"/>
      <protection/>
    </xf>
    <xf numFmtId="172" fontId="7" fillId="9" borderId="1" xfId="0" applyNumberFormat="1" applyFont="1" applyFill="1" applyBorder="1" applyAlignment="1" applyProtection="1">
      <alignment vertical="center"/>
      <protection/>
    </xf>
    <xf numFmtId="172" fontId="7" fillId="9" borderId="7" xfId="0" applyNumberFormat="1" applyFont="1" applyFill="1" applyBorder="1" applyAlignment="1" applyProtection="1">
      <alignment vertical="center"/>
      <protection/>
    </xf>
    <xf numFmtId="172" fontId="6" fillId="8" borderId="3" xfId="0" applyNumberFormat="1" applyFont="1" applyFill="1" applyBorder="1" applyAlignment="1" applyProtection="1">
      <alignment vertical="center"/>
      <protection locked="0"/>
    </xf>
    <xf numFmtId="172" fontId="6" fillId="8" borderId="5" xfId="0" applyNumberFormat="1" applyFont="1" applyFill="1" applyBorder="1" applyAlignment="1" applyProtection="1">
      <alignment vertical="center"/>
      <protection locked="0"/>
    </xf>
    <xf numFmtId="172" fontId="7" fillId="9" borderId="11" xfId="0" applyNumberFormat="1" applyFont="1" applyFill="1" applyBorder="1" applyAlignment="1" applyProtection="1">
      <alignment vertical="center"/>
      <protection/>
    </xf>
    <xf numFmtId="172" fontId="18" fillId="3" borderId="8" xfId="0" applyNumberFormat="1" applyFont="1" applyFill="1" applyBorder="1" applyAlignment="1" applyProtection="1">
      <alignment vertical="center"/>
      <protection/>
    </xf>
    <xf numFmtId="49" fontId="6" fillId="9" borderId="9" xfId="0" applyNumberFormat="1" applyFont="1" applyFill="1" applyBorder="1" applyAlignment="1" applyProtection="1">
      <alignment horizontal="left" vertical="center"/>
      <protection/>
    </xf>
    <xf numFmtId="0" fontId="6" fillId="3" borderId="6" xfId="0" applyFont="1" applyFill="1" applyBorder="1" applyAlignment="1" applyProtection="1">
      <alignment horizontal="right" vertical="center"/>
      <protection/>
    </xf>
    <xf numFmtId="0" fontId="17" fillId="3" borderId="4" xfId="0" applyFont="1" applyFill="1" applyBorder="1" applyAlignment="1" applyProtection="1">
      <alignment horizontal="right" vertical="center"/>
      <protection/>
    </xf>
    <xf numFmtId="172" fontId="17" fillId="3" borderId="4" xfId="0" applyNumberFormat="1" applyFont="1" applyFill="1" applyBorder="1" applyAlignment="1" applyProtection="1">
      <alignment vertical="center"/>
      <protection/>
    </xf>
    <xf numFmtId="172" fontId="18" fillId="3" borderId="4" xfId="0" applyNumberFormat="1" applyFont="1" applyFill="1" applyBorder="1" applyAlignment="1" applyProtection="1">
      <alignment vertical="center"/>
      <protection/>
    </xf>
    <xf numFmtId="172" fontId="6" fillId="3" borderId="4" xfId="0" applyNumberFormat="1" applyFont="1" applyFill="1" applyBorder="1" applyAlignment="1" applyProtection="1">
      <alignment vertical="center"/>
      <protection/>
    </xf>
    <xf numFmtId="172" fontId="7" fillId="3" borderId="4" xfId="0" applyNumberFormat="1" applyFont="1" applyFill="1" applyBorder="1" applyAlignment="1" applyProtection="1">
      <alignment vertical="center"/>
      <protection/>
    </xf>
    <xf numFmtId="0" fontId="17" fillId="3" borderId="1" xfId="0" applyFont="1" applyFill="1" applyBorder="1" applyAlignment="1" applyProtection="1">
      <alignment horizontal="right" vertical="center"/>
      <protection/>
    </xf>
    <xf numFmtId="172" fontId="17" fillId="3" borderId="3" xfId="0" applyNumberFormat="1" applyFont="1" applyFill="1" applyBorder="1" applyAlignment="1" applyProtection="1">
      <alignment vertical="center"/>
      <protection/>
    </xf>
    <xf numFmtId="49" fontId="17" fillId="3" borderId="1" xfId="0" applyNumberFormat="1" applyFont="1" applyFill="1" applyBorder="1" applyAlignment="1" applyProtection="1">
      <alignment horizontal="left" vertical="center"/>
      <protection/>
    </xf>
    <xf numFmtId="49" fontId="6" fillId="3" borderId="1" xfId="0" applyNumberFormat="1" applyFont="1" applyFill="1" applyBorder="1" applyAlignment="1" applyProtection="1">
      <alignment horizontal="left" vertical="center"/>
      <protection/>
    </xf>
    <xf numFmtId="0" fontId="6" fillId="9" borderId="4" xfId="0" applyFont="1" applyFill="1" applyBorder="1" applyAlignment="1" applyProtection="1">
      <alignment vertical="center"/>
      <protection/>
    </xf>
    <xf numFmtId="178" fontId="6" fillId="9" borderId="4" xfId="0" applyNumberFormat="1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vertical="center"/>
      <protection/>
    </xf>
    <xf numFmtId="178" fontId="6" fillId="10" borderId="6" xfId="0" applyNumberFormat="1" applyFont="1" applyFill="1" applyBorder="1" applyAlignment="1" applyProtection="1">
      <alignment horizontal="right" vertical="center"/>
      <protection/>
    </xf>
    <xf numFmtId="0" fontId="6" fillId="4" borderId="14" xfId="0" applyNumberFormat="1" applyFont="1" applyFill="1" applyBorder="1" applyAlignment="1" applyProtection="1">
      <alignment horizontal="center" textRotation="90"/>
      <protection/>
    </xf>
    <xf numFmtId="0" fontId="6" fillId="4" borderId="6" xfId="0" applyNumberFormat="1" applyFont="1" applyFill="1" applyBorder="1" applyAlignment="1" applyProtection="1">
      <alignment horizontal="center" textRotation="90"/>
      <protection/>
    </xf>
    <xf numFmtId="49" fontId="6" fillId="4" borderId="14" xfId="0" applyNumberFormat="1" applyFont="1" applyFill="1" applyBorder="1" applyAlignment="1" applyProtection="1">
      <alignment textRotation="90"/>
      <protection/>
    </xf>
    <xf numFmtId="49" fontId="6" fillId="3" borderId="0" xfId="0" applyNumberFormat="1" applyFont="1" applyFill="1" applyBorder="1" applyAlignment="1" applyProtection="1">
      <alignment horizontal="center" textRotation="90" wrapText="1"/>
      <protection/>
    </xf>
    <xf numFmtId="49" fontId="6" fillId="4" borderId="14" xfId="0" applyNumberFormat="1" applyFont="1" applyFill="1" applyBorder="1" applyAlignment="1" applyProtection="1">
      <alignment horizontal="center" textRotation="90" wrapText="1"/>
      <protection/>
    </xf>
    <xf numFmtId="49" fontId="6" fillId="3" borderId="0" xfId="0" applyNumberFormat="1" applyFont="1" applyFill="1" applyBorder="1" applyAlignment="1" applyProtection="1">
      <alignment textRotation="90" wrapText="1"/>
      <protection/>
    </xf>
    <xf numFmtId="172" fontId="6" fillId="3" borderId="6" xfId="0" applyNumberFormat="1" applyFont="1" applyFill="1" applyBorder="1" applyAlignment="1" applyProtection="1">
      <alignment vertical="center"/>
      <protection/>
    </xf>
    <xf numFmtId="178" fontId="6" fillId="3" borderId="6" xfId="0" applyNumberFormat="1" applyFont="1" applyFill="1" applyBorder="1" applyAlignment="1" applyProtection="1">
      <alignment horizontal="right" vertical="center"/>
      <protection/>
    </xf>
    <xf numFmtId="178" fontId="6" fillId="7" borderId="6" xfId="0" applyNumberFormat="1" applyFont="1" applyFill="1" applyBorder="1" applyAlignment="1" applyProtection="1">
      <alignment horizontal="right" vertical="center"/>
      <protection/>
    </xf>
    <xf numFmtId="172" fontId="6" fillId="7" borderId="6" xfId="0" applyNumberFormat="1" applyFont="1" applyFill="1" applyBorder="1" applyAlignment="1" applyProtection="1">
      <alignment vertical="center"/>
      <protection/>
    </xf>
    <xf numFmtId="178" fontId="6" fillId="7" borderId="6" xfId="0" applyNumberFormat="1" applyFont="1" applyFill="1" applyBorder="1" applyAlignment="1" applyProtection="1">
      <alignment vertical="center"/>
      <protection/>
    </xf>
    <xf numFmtId="178" fontId="6" fillId="10" borderId="6" xfId="0" applyNumberFormat="1" applyFont="1" applyFill="1" applyBorder="1" applyAlignment="1" applyProtection="1">
      <alignment vertical="center"/>
      <protection/>
    </xf>
    <xf numFmtId="49" fontId="6" fillId="4" borderId="6" xfId="0" applyNumberFormat="1" applyFont="1" applyFill="1" applyBorder="1" applyAlignment="1" applyProtection="1">
      <alignment textRotation="90"/>
      <protection/>
    </xf>
    <xf numFmtId="49" fontId="6" fillId="4" borderId="6" xfId="0" applyNumberFormat="1" applyFont="1" applyFill="1" applyBorder="1" applyAlignment="1" applyProtection="1">
      <alignment horizontal="center" textRotation="90" wrapText="1"/>
      <protection/>
    </xf>
    <xf numFmtId="49" fontId="6" fillId="3" borderId="10" xfId="0" applyNumberFormat="1" applyFont="1" applyFill="1" applyBorder="1" applyAlignment="1" applyProtection="1">
      <alignment horizontal="center" textRotation="90" wrapText="1"/>
      <protection/>
    </xf>
    <xf numFmtId="49" fontId="6" fillId="4" borderId="9" xfId="0" applyNumberFormat="1" applyFont="1" applyFill="1" applyBorder="1" applyAlignment="1" applyProtection="1">
      <alignment horizontal="center" textRotation="90" wrapText="1"/>
      <protection/>
    </xf>
    <xf numFmtId="49" fontId="6" fillId="9" borderId="7" xfId="0" applyNumberFormat="1" applyFont="1" applyFill="1" applyBorder="1" applyAlignment="1" applyProtection="1">
      <alignment horizontal="left" vertical="center"/>
      <protection/>
    </xf>
    <xf numFmtId="172" fontId="7" fillId="3" borderId="6" xfId="0" applyNumberFormat="1" applyFont="1" applyFill="1" applyBorder="1" applyAlignment="1" applyProtection="1">
      <alignment vertical="center"/>
      <protection/>
    </xf>
    <xf numFmtId="49" fontId="6" fillId="9" borderId="11" xfId="0" applyNumberFormat="1" applyFont="1" applyFill="1" applyBorder="1" applyAlignment="1" applyProtection="1">
      <alignment horizontal="left" vertical="center"/>
      <protection/>
    </xf>
    <xf numFmtId="49" fontId="6" fillId="3" borderId="11" xfId="0" applyNumberFormat="1" applyFont="1" applyFill="1" applyBorder="1" applyAlignment="1" applyProtection="1">
      <alignment horizontal="left" vertical="center"/>
      <protection/>
    </xf>
    <xf numFmtId="49" fontId="6" fillId="3" borderId="10" xfId="0" applyNumberFormat="1" applyFont="1" applyFill="1" applyBorder="1" applyAlignment="1" applyProtection="1">
      <alignment horizontal="left" vertical="center"/>
      <protection/>
    </xf>
    <xf numFmtId="49" fontId="6" fillId="9" borderId="1" xfId="0" applyNumberFormat="1" applyFont="1" applyFill="1" applyBorder="1" applyAlignment="1" applyProtection="1">
      <alignment horizontal="left"/>
      <protection/>
    </xf>
    <xf numFmtId="49" fontId="6" fillId="8" borderId="11" xfId="0" applyNumberFormat="1" applyFont="1" applyFill="1" applyBorder="1" applyAlignment="1" applyProtection="1">
      <alignment horizontal="left"/>
      <protection locked="0"/>
    </xf>
    <xf numFmtId="49" fontId="6" fillId="9" borderId="1" xfId="0" applyNumberFormat="1" applyFont="1" applyFill="1" applyBorder="1" applyAlignment="1" applyProtection="1">
      <alignment horizontal="left" vertical="center"/>
      <protection/>
    </xf>
    <xf numFmtId="49" fontId="6" fillId="9" borderId="1" xfId="0" applyNumberFormat="1" applyFont="1" applyFill="1" applyBorder="1" applyAlignment="1" applyProtection="1">
      <alignment horizontal="left" wrapText="1"/>
      <protection/>
    </xf>
    <xf numFmtId="49" fontId="6" fillId="8" borderId="11" xfId="0" applyNumberFormat="1" applyFont="1" applyFill="1" applyBorder="1" applyAlignment="1" applyProtection="1">
      <alignment horizontal="left" vertical="center"/>
      <protection locked="0"/>
    </xf>
    <xf numFmtId="0" fontId="4" fillId="5" borderId="0" xfId="18" applyFill="1" applyBorder="1" applyAlignment="1" applyProtection="1">
      <alignment/>
      <protection/>
    </xf>
    <xf numFmtId="0" fontId="6" fillId="5" borderId="0" xfId="0" applyFont="1" applyFill="1" applyAlignment="1">
      <alignment/>
    </xf>
    <xf numFmtId="0" fontId="19" fillId="5" borderId="0" xfId="0" applyFont="1" applyFill="1" applyAlignment="1" applyProtection="1">
      <alignment/>
      <protection/>
    </xf>
    <xf numFmtId="0" fontId="19" fillId="5" borderId="0" xfId="0" applyFont="1" applyFill="1" applyAlignment="1" applyProtection="1">
      <alignment/>
      <protection/>
    </xf>
    <xf numFmtId="0" fontId="19" fillId="5" borderId="0" xfId="0" applyFont="1" applyFill="1" applyAlignment="1">
      <alignment/>
    </xf>
    <xf numFmtId="0" fontId="6" fillId="3" borderId="0" xfId="0" applyFont="1" applyFill="1" applyBorder="1" applyAlignment="1" applyProtection="1">
      <alignment wrapText="1"/>
      <protection/>
    </xf>
    <xf numFmtId="172" fontId="7" fillId="7" borderId="4" xfId="0" applyNumberFormat="1" applyFont="1" applyFill="1" applyBorder="1" applyAlignment="1" applyProtection="1">
      <alignment vertical="center"/>
      <protection/>
    </xf>
    <xf numFmtId="0" fontId="7" fillId="7" borderId="4" xfId="0" applyFont="1" applyFill="1" applyBorder="1" applyAlignment="1" applyProtection="1">
      <alignment vertical="center"/>
      <protection/>
    </xf>
    <xf numFmtId="0" fontId="6" fillId="8" borderId="4" xfId="0" applyFont="1" applyFill="1" applyBorder="1" applyAlignment="1" applyProtection="1">
      <alignment vertical="center"/>
      <protection locked="0"/>
    </xf>
    <xf numFmtId="49" fontId="6" fillId="3" borderId="0" xfId="0" applyNumberFormat="1" applyFont="1" applyFill="1" applyBorder="1" applyAlignment="1" applyProtection="1">
      <alignment textRotation="90"/>
      <protection/>
    </xf>
    <xf numFmtId="0" fontId="15" fillId="2" borderId="2" xfId="0" applyFont="1" applyFill="1" applyBorder="1" applyAlignment="1" applyProtection="1">
      <alignment/>
      <protection/>
    </xf>
    <xf numFmtId="14" fontId="19" fillId="5" borderId="0" xfId="0" applyNumberFormat="1" applyFont="1" applyFill="1" applyAlignment="1" applyProtection="1">
      <alignment horizontal="left"/>
      <protection/>
    </xf>
    <xf numFmtId="49" fontId="6" fillId="5" borderId="0" xfId="0" applyNumberFormat="1" applyFont="1" applyFill="1" applyBorder="1" applyAlignment="1" applyProtection="1">
      <alignment horizontal="center" textRotation="90"/>
      <protection/>
    </xf>
    <xf numFmtId="49" fontId="6" fillId="3" borderId="0" xfId="0" applyNumberFormat="1" applyFont="1" applyFill="1" applyBorder="1" applyAlignment="1" applyProtection="1">
      <alignment horizontal="center" textRotation="90"/>
      <protection/>
    </xf>
    <xf numFmtId="0" fontId="15" fillId="2" borderId="3" xfId="0" applyFont="1" applyFill="1" applyBorder="1" applyAlignment="1" applyProtection="1">
      <alignment/>
      <protection/>
    </xf>
    <xf numFmtId="178" fontId="6" fillId="3" borderId="0" xfId="0" applyNumberFormat="1" applyFont="1" applyFill="1" applyBorder="1" applyAlignment="1" applyProtection="1">
      <alignment horizontal="right" vertical="center"/>
      <protection/>
    </xf>
    <xf numFmtId="0" fontId="6" fillId="4" borderId="13" xfId="0" applyNumberFormat="1" applyFont="1" applyFill="1" applyBorder="1" applyAlignment="1" applyProtection="1">
      <alignment horizontal="center" textRotation="90"/>
      <protection/>
    </xf>
    <xf numFmtId="0" fontId="6" fillId="4" borderId="9" xfId="0" applyNumberFormat="1" applyFont="1" applyFill="1" applyBorder="1" applyAlignment="1" applyProtection="1">
      <alignment horizontal="center" textRotation="90"/>
      <protection/>
    </xf>
    <xf numFmtId="178" fontId="6" fillId="5" borderId="0" xfId="0" applyNumberFormat="1" applyFont="1" applyFill="1" applyBorder="1" applyAlignment="1" applyProtection="1">
      <alignment vertical="center"/>
      <protection/>
    </xf>
    <xf numFmtId="178" fontId="6" fillId="10" borderId="2" xfId="0" applyNumberFormat="1" applyFont="1" applyFill="1" applyBorder="1" applyAlignment="1" applyProtection="1">
      <alignment horizontal="right" vertical="center"/>
      <protection/>
    </xf>
    <xf numFmtId="49" fontId="6" fillId="4" borderId="8" xfId="0" applyNumberFormat="1" applyFont="1" applyFill="1" applyBorder="1" applyAlignment="1" applyProtection="1">
      <alignment textRotation="90"/>
      <protection/>
    </xf>
    <xf numFmtId="0" fontId="6" fillId="4" borderId="8" xfId="0" applyNumberFormat="1" applyFont="1" applyFill="1" applyBorder="1" applyAlignment="1" applyProtection="1">
      <alignment horizontal="center" textRotation="90"/>
      <protection/>
    </xf>
    <xf numFmtId="178" fontId="6" fillId="9" borderId="1" xfId="0" applyNumberFormat="1" applyFont="1" applyFill="1" applyBorder="1" applyAlignment="1" applyProtection="1">
      <alignment vertical="center"/>
      <protection/>
    </xf>
    <xf numFmtId="0" fontId="6" fillId="9" borderId="3" xfId="0" applyFont="1" applyFill="1" applyBorder="1" applyAlignment="1" applyProtection="1">
      <alignment vertical="center"/>
      <protection/>
    </xf>
    <xf numFmtId="49" fontId="6" fillId="3" borderId="13" xfId="0" applyNumberFormat="1" applyFont="1" applyFill="1" applyBorder="1" applyAlignment="1" applyProtection="1">
      <alignment textRotation="90"/>
      <protection/>
    </xf>
    <xf numFmtId="0" fontId="7" fillId="3" borderId="6" xfId="0" applyFont="1" applyFill="1" applyBorder="1" applyAlignment="1" applyProtection="1">
      <alignment vertical="center"/>
      <protection/>
    </xf>
    <xf numFmtId="2" fontId="6" fillId="10" borderId="6" xfId="0" applyNumberFormat="1" applyFont="1" applyFill="1" applyBorder="1" applyAlignment="1" applyProtection="1">
      <alignment vertical="center"/>
      <protection/>
    </xf>
    <xf numFmtId="0" fontId="13" fillId="2" borderId="2" xfId="0" applyNumberFormat="1" applyFont="1" applyFill="1" applyBorder="1" applyAlignment="1" applyProtection="1">
      <alignment horizontal="right"/>
      <protection/>
    </xf>
    <xf numFmtId="0" fontId="6" fillId="3" borderId="2" xfId="0" applyFont="1" applyFill="1" applyBorder="1" applyAlignment="1" applyProtection="1">
      <alignment/>
      <protection/>
    </xf>
    <xf numFmtId="0" fontId="6" fillId="11" borderId="4" xfId="0" applyFont="1" applyFill="1" applyBorder="1" applyAlignment="1" applyProtection="1">
      <alignment vertical="center"/>
      <protection/>
    </xf>
    <xf numFmtId="178" fontId="6" fillId="11" borderId="4" xfId="0" applyNumberFormat="1" applyFont="1" applyFill="1" applyBorder="1" applyAlignment="1" applyProtection="1">
      <alignment horizontal="right" vertical="center"/>
      <protection/>
    </xf>
    <xf numFmtId="178" fontId="6" fillId="11" borderId="4" xfId="0" applyNumberFormat="1" applyFont="1" applyFill="1" applyBorder="1" applyAlignment="1" applyProtection="1">
      <alignment vertical="center"/>
      <protection/>
    </xf>
    <xf numFmtId="178" fontId="6" fillId="11" borderId="1" xfId="0" applyNumberFormat="1" applyFont="1" applyFill="1" applyBorder="1" applyAlignment="1" applyProtection="1">
      <alignment vertical="center"/>
      <protection/>
    </xf>
    <xf numFmtId="0" fontId="6" fillId="11" borderId="3" xfId="0" applyFont="1" applyFill="1" applyBorder="1" applyAlignment="1" applyProtection="1">
      <alignment vertical="center"/>
      <protection/>
    </xf>
    <xf numFmtId="0" fontId="6" fillId="12" borderId="4" xfId="0" applyFont="1" applyFill="1" applyBorder="1" applyAlignment="1" applyProtection="1">
      <alignment vertical="center"/>
      <protection/>
    </xf>
    <xf numFmtId="178" fontId="6" fillId="12" borderId="4" xfId="0" applyNumberFormat="1" applyFont="1" applyFill="1" applyBorder="1" applyAlignment="1" applyProtection="1">
      <alignment horizontal="right" vertical="center"/>
      <protection/>
    </xf>
    <xf numFmtId="178" fontId="6" fillId="12" borderId="4" xfId="0" applyNumberFormat="1" applyFont="1" applyFill="1" applyBorder="1" applyAlignment="1" applyProtection="1">
      <alignment vertical="center"/>
      <protection/>
    </xf>
    <xf numFmtId="178" fontId="6" fillId="12" borderId="1" xfId="0" applyNumberFormat="1" applyFont="1" applyFill="1" applyBorder="1" applyAlignment="1" applyProtection="1">
      <alignment vertical="center"/>
      <protection/>
    </xf>
    <xf numFmtId="0" fontId="6" fillId="12" borderId="3" xfId="0" applyFont="1" applyFill="1" applyBorder="1" applyAlignment="1" applyProtection="1">
      <alignment vertical="center"/>
      <protection/>
    </xf>
    <xf numFmtId="178" fontId="6" fillId="12" borderId="7" xfId="0" applyNumberFormat="1" applyFont="1" applyFill="1" applyBorder="1" applyAlignment="1" applyProtection="1">
      <alignment vertical="center"/>
      <protection/>
    </xf>
    <xf numFmtId="0" fontId="6" fillId="12" borderId="5" xfId="0" applyFont="1" applyFill="1" applyBorder="1" applyAlignment="1" applyProtection="1">
      <alignment vertical="center"/>
      <protection/>
    </xf>
    <xf numFmtId="178" fontId="6" fillId="12" borderId="2" xfId="0" applyNumberFormat="1" applyFont="1" applyFill="1" applyBorder="1" applyAlignment="1" applyProtection="1">
      <alignment vertical="center"/>
      <protection/>
    </xf>
    <xf numFmtId="0" fontId="7" fillId="10" borderId="3" xfId="0" applyFont="1" applyFill="1" applyBorder="1" applyAlignment="1" applyProtection="1">
      <alignment horizontal="left" vertical="center"/>
      <protection/>
    </xf>
    <xf numFmtId="0" fontId="6" fillId="10" borderId="2" xfId="0" applyFont="1" applyFill="1" applyBorder="1" applyAlignment="1" applyProtection="1">
      <alignment horizontal="left" vertical="center"/>
      <protection/>
    </xf>
    <xf numFmtId="49" fontId="10" fillId="2" borderId="2" xfId="0" applyNumberFormat="1" applyFont="1" applyFill="1" applyBorder="1" applyAlignment="1" applyProtection="1">
      <alignment horizontal="left"/>
      <protection/>
    </xf>
    <xf numFmtId="0" fontId="6" fillId="8" borderId="2" xfId="0" applyFont="1" applyFill="1" applyBorder="1" applyAlignment="1" applyProtection="1">
      <alignment horizontal="left" vertical="center"/>
      <protection locked="0"/>
    </xf>
    <xf numFmtId="0" fontId="6" fillId="8" borderId="3" xfId="0" applyFont="1" applyFill="1" applyBorder="1" applyAlignment="1" applyProtection="1">
      <alignment horizontal="left" vertical="center"/>
      <protection locked="0"/>
    </xf>
    <xf numFmtId="0" fontId="7" fillId="8" borderId="13" xfId="0" applyFont="1" applyFill="1" applyBorder="1" applyAlignment="1" applyProtection="1">
      <alignment horizontal="left" vertical="center"/>
      <protection locked="0"/>
    </xf>
    <xf numFmtId="0" fontId="7" fillId="8" borderId="15" xfId="0" applyFont="1" applyFill="1" applyBorder="1" applyAlignment="1" applyProtection="1">
      <alignment horizontal="left" vertical="center"/>
      <protection locked="0"/>
    </xf>
    <xf numFmtId="1" fontId="6" fillId="8" borderId="2" xfId="0" applyNumberFormat="1" applyFont="1" applyFill="1" applyBorder="1" applyAlignment="1" applyProtection="1">
      <alignment horizontal="left" vertical="center"/>
      <protection locked="0"/>
    </xf>
    <xf numFmtId="1" fontId="6" fillId="8" borderId="3" xfId="0" applyNumberFormat="1" applyFont="1" applyFill="1" applyBorder="1" applyAlignment="1" applyProtection="1">
      <alignment horizontal="left" vertical="center"/>
      <protection locked="0"/>
    </xf>
    <xf numFmtId="0" fontId="7" fillId="4" borderId="11" xfId="0" applyFont="1" applyFill="1" applyBorder="1" applyAlignment="1" applyProtection="1">
      <alignment horizontal="left" wrapText="1"/>
      <protection/>
    </xf>
    <xf numFmtId="0" fontId="7" fillId="4" borderId="15" xfId="0" applyFont="1" applyFill="1" applyBorder="1" applyAlignment="1" applyProtection="1">
      <alignment horizontal="left" wrapText="1"/>
      <protection/>
    </xf>
    <xf numFmtId="0" fontId="7" fillId="4" borderId="7" xfId="0" applyFont="1" applyFill="1" applyBorder="1" applyAlignment="1" applyProtection="1">
      <alignment horizontal="left" wrapText="1"/>
      <protection/>
    </xf>
    <xf numFmtId="0" fontId="7" fillId="4" borderId="5" xfId="0" applyFont="1" applyFill="1" applyBorder="1" applyAlignment="1" applyProtection="1">
      <alignment horizontal="left" wrapText="1"/>
      <protection/>
    </xf>
    <xf numFmtId="0" fontId="6" fillId="3" borderId="0" xfId="0" applyFont="1" applyFill="1" applyBorder="1" applyAlignment="1" applyProtection="1">
      <alignment horizontal="left" vertical="center"/>
      <protection/>
    </xf>
    <xf numFmtId="176" fontId="6" fillId="8" borderId="2" xfId="0" applyNumberFormat="1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wrapText="1"/>
      <protection/>
    </xf>
    <xf numFmtId="0" fontId="6" fillId="4" borderId="2" xfId="0" applyFont="1" applyFill="1" applyBorder="1" applyAlignment="1" applyProtection="1">
      <alignment wrapText="1"/>
      <protection/>
    </xf>
    <xf numFmtId="0" fontId="6" fillId="4" borderId="3" xfId="0" applyFont="1" applyFill="1" applyBorder="1" applyAlignment="1" applyProtection="1">
      <alignment wrapText="1"/>
      <protection/>
    </xf>
    <xf numFmtId="0" fontId="8" fillId="3" borderId="9" xfId="0" applyFont="1" applyFill="1" applyBorder="1" applyAlignment="1" applyProtection="1">
      <alignment/>
      <protection/>
    </xf>
    <xf numFmtId="172" fontId="6" fillId="8" borderId="0" xfId="0" applyNumberFormat="1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wrapText="1"/>
      <protection/>
    </xf>
    <xf numFmtId="0" fontId="7" fillId="4" borderId="3" xfId="0" applyFont="1" applyFill="1" applyBorder="1" applyAlignment="1" applyProtection="1">
      <alignment horizontal="left" wrapText="1"/>
      <protection/>
    </xf>
    <xf numFmtId="0" fontId="10" fillId="2" borderId="2" xfId="0" applyFont="1" applyFill="1" applyBorder="1" applyAlignment="1" applyProtection="1">
      <alignment horizontal="left"/>
      <protection/>
    </xf>
    <xf numFmtId="0" fontId="7" fillId="10" borderId="2" xfId="0" applyFont="1" applyFill="1" applyBorder="1" applyAlignment="1" applyProtection="1">
      <alignment horizontal="left" vertical="center"/>
      <protection/>
    </xf>
    <xf numFmtId="0" fontId="7" fillId="10" borderId="3" xfId="0" applyFont="1" applyFill="1" applyBorder="1" applyAlignment="1" applyProtection="1">
      <alignment horizontal="left" vertical="center"/>
      <protection/>
    </xf>
    <xf numFmtId="0" fontId="6" fillId="10" borderId="2" xfId="0" applyFont="1" applyFill="1" applyBorder="1" applyAlignment="1" applyProtection="1">
      <alignment horizontal="left" vertical="center"/>
      <protection/>
    </xf>
    <xf numFmtId="0" fontId="6" fillId="10" borderId="3" xfId="0" applyFont="1" applyFill="1" applyBorder="1" applyAlignment="1" applyProtection="1">
      <alignment horizontal="left" vertical="center"/>
      <protection/>
    </xf>
    <xf numFmtId="0" fontId="6" fillId="10" borderId="9" xfId="0" applyFont="1" applyFill="1" applyBorder="1" applyAlignment="1" applyProtection="1">
      <alignment horizontal="left" vertical="center"/>
      <protection/>
    </xf>
    <xf numFmtId="0" fontId="6" fillId="10" borderId="5" xfId="0" applyFont="1" applyFill="1" applyBorder="1" applyAlignment="1" applyProtection="1">
      <alignment horizontal="left" vertical="center"/>
      <protection/>
    </xf>
    <xf numFmtId="2" fontId="6" fillId="10" borderId="2" xfId="0" applyNumberFormat="1" applyFont="1" applyFill="1" applyBorder="1" applyAlignment="1" applyProtection="1">
      <alignment horizontal="right" vertical="center"/>
      <protection/>
    </xf>
    <xf numFmtId="0" fontId="7" fillId="4" borderId="1" xfId="0" applyFont="1" applyFill="1" applyBorder="1" applyAlignment="1" applyProtection="1">
      <alignment horizontal="left" wrapText="1"/>
      <protection/>
    </xf>
    <xf numFmtId="0" fontId="7" fillId="3" borderId="1" xfId="0" applyFont="1" applyFill="1" applyBorder="1" applyAlignment="1" applyProtection="1">
      <alignment horizontal="left" vertical="center"/>
      <protection/>
    </xf>
    <xf numFmtId="0" fontId="7" fillId="3" borderId="2" xfId="0" applyFont="1" applyFill="1" applyBorder="1" applyAlignment="1" applyProtection="1">
      <alignment horizontal="left" vertical="center"/>
      <protection/>
    </xf>
    <xf numFmtId="0" fontId="7" fillId="10" borderId="2" xfId="0" applyFont="1" applyFill="1" applyBorder="1" applyAlignment="1" applyProtection="1">
      <alignment horizontal="left" vertical="center"/>
      <protection/>
    </xf>
    <xf numFmtId="0" fontId="6" fillId="10" borderId="3" xfId="0" applyFont="1" applyFill="1" applyBorder="1" applyAlignment="1" applyProtection="1">
      <alignment horizontal="left" vertical="center"/>
      <protection/>
    </xf>
    <xf numFmtId="0" fontId="6" fillId="10" borderId="4" xfId="0" applyNumberFormat="1" applyFont="1" applyFill="1" applyBorder="1" applyAlignment="1" applyProtection="1">
      <alignment vertical="center"/>
      <protection/>
    </xf>
    <xf numFmtId="0" fontId="6" fillId="10" borderId="4" xfId="0" applyFont="1" applyFill="1" applyBorder="1" applyAlignment="1" applyProtection="1">
      <alignment vertical="center"/>
      <protection/>
    </xf>
    <xf numFmtId="0" fontId="7" fillId="3" borderId="6" xfId="0" applyFont="1" applyFill="1" applyBorder="1" applyAlignment="1" applyProtection="1">
      <alignment horizontal="left" vertical="center"/>
      <protection/>
    </xf>
    <xf numFmtId="0" fontId="7" fillId="3" borderId="4" xfId="0" applyFont="1" applyFill="1" applyBorder="1" applyAlignment="1" applyProtection="1">
      <alignment horizontal="left" vertical="center"/>
      <protection/>
    </xf>
    <xf numFmtId="0" fontId="7" fillId="10" borderId="6" xfId="0" applyFont="1" applyFill="1" applyBorder="1" applyAlignment="1" applyProtection="1">
      <alignment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75" zoomScaleNormal="75" workbookViewId="0" topLeftCell="A1">
      <selection activeCell="B2" sqref="B2:F2"/>
    </sheetView>
  </sheetViews>
  <sheetFormatPr defaultColWidth="11.00390625" defaultRowHeight="12.75" outlineLevelCol="1"/>
  <cols>
    <col min="1" max="1" width="27.375" style="17" customWidth="1"/>
    <col min="2" max="2" width="15.625" style="17" customWidth="1"/>
    <col min="3" max="3" width="2.625" style="21" customWidth="1"/>
    <col min="4" max="6" width="15.625" style="17" customWidth="1"/>
    <col min="7" max="7" width="2.00390625" style="17" customWidth="1"/>
    <col min="8" max="9" width="15.625" style="17" customWidth="1"/>
    <col min="10" max="10" width="17.625" style="17" customWidth="1"/>
    <col min="11" max="12" width="15.625" style="17" customWidth="1"/>
    <col min="13" max="13" width="5.375" style="17" customWidth="1" outlineLevel="1"/>
    <col min="14" max="16" width="15.625" style="17" customWidth="1" outlineLevel="1"/>
    <col min="17" max="17" width="10.75390625" style="17" customWidth="1" outlineLevel="1"/>
    <col min="18" max="16384" width="10.75390625" style="17" customWidth="1"/>
  </cols>
  <sheetData>
    <row r="1" spans="1:17" s="16" customFormat="1" ht="23.25">
      <c r="A1" s="1" t="s">
        <v>94</v>
      </c>
      <c r="B1" s="223">
        <f>B2</f>
        <v>2008</v>
      </c>
      <c r="C1" s="389" t="s">
        <v>34</v>
      </c>
      <c r="D1" s="389"/>
      <c r="E1" s="389"/>
      <c r="F1" s="389"/>
      <c r="G1" s="2"/>
      <c r="H1" s="2"/>
      <c r="I1" s="2"/>
      <c r="J1" s="2"/>
      <c r="K1" s="29"/>
      <c r="L1" s="3" t="s">
        <v>171</v>
      </c>
      <c r="M1" s="29"/>
      <c r="N1" s="14"/>
      <c r="O1" s="14"/>
      <c r="P1" s="15"/>
      <c r="Q1" s="61"/>
    </row>
    <row r="2" spans="1:17" s="74" customFormat="1" ht="19.5" customHeight="1">
      <c r="A2" s="77" t="s">
        <v>44</v>
      </c>
      <c r="B2" s="394">
        <v>2008</v>
      </c>
      <c r="C2" s="394"/>
      <c r="D2" s="394"/>
      <c r="E2" s="394"/>
      <c r="F2" s="395"/>
      <c r="G2" s="69"/>
      <c r="H2" s="243" t="s">
        <v>69</v>
      </c>
      <c r="I2" s="390" t="s">
        <v>41</v>
      </c>
      <c r="J2" s="390"/>
      <c r="K2" s="390"/>
      <c r="L2" s="391"/>
      <c r="M2" s="70"/>
      <c r="N2" s="71" t="s">
        <v>5</v>
      </c>
      <c r="O2" s="72"/>
      <c r="P2" s="72"/>
      <c r="Q2" s="73"/>
    </row>
    <row r="3" spans="1:17" s="74" customFormat="1" ht="19.5" customHeight="1">
      <c r="A3" s="75" t="s">
        <v>45</v>
      </c>
      <c r="B3" s="392" t="s">
        <v>3</v>
      </c>
      <c r="C3" s="392"/>
      <c r="D3" s="392"/>
      <c r="E3" s="392"/>
      <c r="F3" s="393"/>
      <c r="G3" s="76"/>
      <c r="H3" s="77" t="s">
        <v>70</v>
      </c>
      <c r="I3" s="390" t="s">
        <v>42</v>
      </c>
      <c r="J3" s="390"/>
      <c r="K3" s="390"/>
      <c r="L3" s="391"/>
      <c r="M3" s="69"/>
      <c r="N3" s="78" t="s">
        <v>11</v>
      </c>
      <c r="O3" s="79"/>
      <c r="P3" s="80"/>
      <c r="Q3" s="81">
        <f>B2-F4</f>
        <v>28</v>
      </c>
    </row>
    <row r="4" spans="1:17" s="74" customFormat="1" ht="19.5" customHeight="1">
      <c r="A4" s="77" t="s">
        <v>46</v>
      </c>
      <c r="B4" s="401" t="s">
        <v>12</v>
      </c>
      <c r="C4" s="401"/>
      <c r="D4" s="401"/>
      <c r="E4" s="82" t="s">
        <v>4</v>
      </c>
      <c r="F4" s="83">
        <v>1980</v>
      </c>
      <c r="G4" s="84"/>
      <c r="H4" s="77" t="s">
        <v>71</v>
      </c>
      <c r="I4" s="390" t="s">
        <v>43</v>
      </c>
      <c r="J4" s="390"/>
      <c r="K4" s="390"/>
      <c r="L4" s="391"/>
      <c r="M4" s="69"/>
      <c r="N4" s="85" t="s">
        <v>6</v>
      </c>
      <c r="O4" s="86" t="s">
        <v>7</v>
      </c>
      <c r="P4" s="87"/>
      <c r="Q4" s="88">
        <f>IF(Q3&lt;21,1,0)</f>
        <v>0</v>
      </c>
    </row>
    <row r="5" spans="1:17" s="74" customFormat="1" ht="19.5" customHeight="1">
      <c r="A5" s="118"/>
      <c r="B5" s="400"/>
      <c r="C5" s="400"/>
      <c r="D5" s="400"/>
      <c r="E5" s="400"/>
      <c r="F5" s="400"/>
      <c r="G5" s="69"/>
      <c r="H5" s="118"/>
      <c r="I5" s="400"/>
      <c r="J5" s="400"/>
      <c r="K5" s="400"/>
      <c r="L5" s="400"/>
      <c r="M5" s="69"/>
      <c r="N5" s="89" t="s">
        <v>10</v>
      </c>
      <c r="O5" s="86" t="s">
        <v>8</v>
      </c>
      <c r="P5" s="87"/>
      <c r="Q5" s="88">
        <f>IF(Q3&gt;49,1,0)</f>
        <v>0</v>
      </c>
    </row>
    <row r="6" spans="1:17" ht="15" customHeight="1">
      <c r="A6" s="4"/>
      <c r="B6" s="4"/>
      <c r="C6" s="11"/>
      <c r="D6" s="4"/>
      <c r="E6" s="60"/>
      <c r="F6" s="4"/>
      <c r="G6" s="4"/>
      <c r="H6" s="4"/>
      <c r="I6" s="4"/>
      <c r="J6" s="4"/>
      <c r="K6" s="4"/>
      <c r="L6" s="4"/>
      <c r="M6" s="4"/>
      <c r="N6" s="62"/>
      <c r="O6" s="66" t="s">
        <v>9</v>
      </c>
      <c r="P6" s="63"/>
      <c r="Q6" s="64">
        <f>IF(Q3&gt;59,1,0)</f>
        <v>0</v>
      </c>
    </row>
    <row r="7" spans="1:17" s="18" customFormat="1" ht="18">
      <c r="A7" s="25" t="s">
        <v>65</v>
      </c>
      <c r="B7" s="22"/>
      <c r="C7" s="26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"/>
    </row>
    <row r="8" spans="1:17" s="96" customFormat="1" ht="19.5" customHeight="1">
      <c r="A8" s="90" t="s">
        <v>114</v>
      </c>
      <c r="B8" s="91"/>
      <c r="C8" s="92"/>
      <c r="D8" s="91"/>
      <c r="E8" s="91"/>
      <c r="F8" s="91"/>
      <c r="G8" s="91"/>
      <c r="H8" s="91"/>
      <c r="I8" s="91"/>
      <c r="J8" s="91"/>
      <c r="K8" s="91"/>
      <c r="L8" s="91"/>
      <c r="M8" s="93"/>
      <c r="N8" s="93"/>
      <c r="O8" s="93"/>
      <c r="P8" s="94"/>
      <c r="Q8" s="95"/>
    </row>
    <row r="9" spans="1:17" s="102" customFormat="1" ht="19.5" customHeight="1">
      <c r="A9" s="97"/>
      <c r="B9" s="97"/>
      <c r="C9" s="98"/>
      <c r="D9" s="99" t="s">
        <v>112</v>
      </c>
      <c r="E9" s="149">
        <f>IF(F4="","0",(4+Q4+Q5+Q6))</f>
        <v>4</v>
      </c>
      <c r="F9" s="100"/>
      <c r="G9" s="100"/>
      <c r="H9" s="97"/>
      <c r="I9" s="97"/>
      <c r="J9" s="99" t="s">
        <v>113</v>
      </c>
      <c r="K9" s="175">
        <f>IF(K24=0,"-     ",(K24/"42:00"))</f>
        <v>3.9999999999999996</v>
      </c>
      <c r="L9" s="100"/>
      <c r="M9" s="100"/>
      <c r="N9" s="97"/>
      <c r="O9" s="97"/>
      <c r="P9" s="97"/>
      <c r="Q9" s="101"/>
    </row>
    <row r="10" spans="1:17" s="102" customFormat="1" ht="19.5" customHeight="1">
      <c r="A10" s="103"/>
      <c r="B10" s="103"/>
      <c r="C10" s="104"/>
      <c r="D10" s="105" t="s">
        <v>115</v>
      </c>
      <c r="E10" s="106"/>
      <c r="F10" s="288">
        <v>5.25</v>
      </c>
      <c r="G10" s="100"/>
      <c r="H10" s="103"/>
      <c r="I10" s="103"/>
      <c r="J10" s="105" t="s">
        <v>116</v>
      </c>
      <c r="K10" s="107"/>
      <c r="L10" s="176">
        <f>L24</f>
        <v>5.250000000000001</v>
      </c>
      <c r="M10" s="100"/>
      <c r="N10" s="97"/>
      <c r="O10" s="97"/>
      <c r="P10" s="97"/>
      <c r="Q10" s="101"/>
    </row>
    <row r="11" spans="1:17" s="19" customFormat="1" ht="90.75" customHeight="1">
      <c r="A11" s="27" t="s">
        <v>59</v>
      </c>
      <c r="B11" s="24" t="s">
        <v>96</v>
      </c>
      <c r="C11" s="398" t="s">
        <v>14</v>
      </c>
      <c r="D11" s="399"/>
      <c r="E11" s="23" t="s">
        <v>104</v>
      </c>
      <c r="F11" s="24" t="s">
        <v>97</v>
      </c>
      <c r="G11" s="10"/>
      <c r="H11" s="24" t="s">
        <v>40</v>
      </c>
      <c r="I11" s="24" t="s">
        <v>105</v>
      </c>
      <c r="J11" s="24" t="s">
        <v>15</v>
      </c>
      <c r="K11" s="23" t="s">
        <v>106</v>
      </c>
      <c r="L11" s="24" t="s">
        <v>107</v>
      </c>
      <c r="M11" s="10"/>
      <c r="N11" s="65" t="s">
        <v>101</v>
      </c>
      <c r="O11" s="65" t="s">
        <v>102</v>
      </c>
      <c r="P11" s="224" t="s">
        <v>103</v>
      </c>
      <c r="Q11" s="65" t="s">
        <v>35</v>
      </c>
    </row>
    <row r="12" spans="1:17" s="74" customFormat="1" ht="19.5" customHeight="1">
      <c r="A12" s="77" t="s">
        <v>47</v>
      </c>
      <c r="B12" s="153">
        <v>7.35</v>
      </c>
      <c r="C12" s="154"/>
      <c r="D12" s="155">
        <v>0.35</v>
      </c>
      <c r="E12" s="156">
        <f>E24/12</f>
        <v>0.5833333333333334</v>
      </c>
      <c r="F12" s="157">
        <f>F10/12</f>
        <v>0.4375</v>
      </c>
      <c r="G12" s="113"/>
      <c r="H12" s="114">
        <v>100</v>
      </c>
      <c r="I12" s="157">
        <f aca="true" t="shared" si="0" ref="I12:I23">B12/100*H12</f>
        <v>7.35</v>
      </c>
      <c r="J12" s="157">
        <f aca="true" t="shared" si="1" ref="J12:J23">D12/100*H12</f>
        <v>0.35</v>
      </c>
      <c r="K12" s="156">
        <f aca="true" t="shared" si="2" ref="K12:K23">E12/100*H12</f>
        <v>0.5833333333333334</v>
      </c>
      <c r="L12" s="157">
        <f aca="true" t="shared" si="3" ref="L12:L23">F12/100*H12</f>
        <v>0.43750000000000006</v>
      </c>
      <c r="M12" s="113"/>
      <c r="N12" s="115">
        <f>I12</f>
        <v>7.35</v>
      </c>
      <c r="O12" s="115">
        <f>K12</f>
        <v>0.5833333333333334</v>
      </c>
      <c r="P12" s="225">
        <f>L12</f>
        <v>0.43750000000000006</v>
      </c>
      <c r="Q12" s="226">
        <f aca="true" t="shared" si="4" ref="Q12:Q23">IF(H12=0,0,1)</f>
        <v>1</v>
      </c>
    </row>
    <row r="13" spans="1:17" s="74" customFormat="1" ht="19.5" customHeight="1">
      <c r="A13" s="77" t="s">
        <v>48</v>
      </c>
      <c r="B13" s="153">
        <v>7.35</v>
      </c>
      <c r="C13" s="154"/>
      <c r="D13" s="155">
        <v>0.35</v>
      </c>
      <c r="E13" s="156">
        <f>E24/12</f>
        <v>0.5833333333333334</v>
      </c>
      <c r="F13" s="157">
        <f>F10/12</f>
        <v>0.4375</v>
      </c>
      <c r="G13" s="113"/>
      <c r="H13" s="114">
        <v>100</v>
      </c>
      <c r="I13" s="157">
        <f t="shared" si="0"/>
        <v>7.35</v>
      </c>
      <c r="J13" s="157">
        <f t="shared" si="1"/>
        <v>0.35</v>
      </c>
      <c r="K13" s="156">
        <f t="shared" si="2"/>
        <v>0.5833333333333334</v>
      </c>
      <c r="L13" s="157">
        <f t="shared" si="3"/>
        <v>0.43750000000000006</v>
      </c>
      <c r="M13" s="113"/>
      <c r="N13" s="115">
        <f aca="true" t="shared" si="5" ref="N13:N23">N12+I13</f>
        <v>14.7</v>
      </c>
      <c r="O13" s="115">
        <f aca="true" t="shared" si="6" ref="O13:O23">O12+K13</f>
        <v>1.1666666666666667</v>
      </c>
      <c r="P13" s="225">
        <f aca="true" t="shared" si="7" ref="P13:P23">P12+L13</f>
        <v>0.8750000000000001</v>
      </c>
      <c r="Q13" s="226">
        <f t="shared" si="4"/>
        <v>1</v>
      </c>
    </row>
    <row r="14" spans="1:17" s="74" customFormat="1" ht="19.5" customHeight="1">
      <c r="A14" s="77" t="s">
        <v>49</v>
      </c>
      <c r="B14" s="153">
        <v>6.55</v>
      </c>
      <c r="C14" s="154"/>
      <c r="D14" s="155">
        <v>0.35</v>
      </c>
      <c r="E14" s="156">
        <f>E24/12</f>
        <v>0.5833333333333334</v>
      </c>
      <c r="F14" s="157">
        <f>F10/12</f>
        <v>0.4375</v>
      </c>
      <c r="G14" s="113"/>
      <c r="H14" s="114">
        <v>100</v>
      </c>
      <c r="I14" s="157">
        <f t="shared" si="0"/>
        <v>6.550000000000001</v>
      </c>
      <c r="J14" s="157">
        <f t="shared" si="1"/>
        <v>0.35</v>
      </c>
      <c r="K14" s="156">
        <f t="shared" si="2"/>
        <v>0.5833333333333334</v>
      </c>
      <c r="L14" s="157">
        <f t="shared" si="3"/>
        <v>0.43750000000000006</v>
      </c>
      <c r="M14" s="113"/>
      <c r="N14" s="115">
        <f t="shared" si="5"/>
        <v>21.25</v>
      </c>
      <c r="O14" s="115">
        <f t="shared" si="6"/>
        <v>1.75</v>
      </c>
      <c r="P14" s="225">
        <f t="shared" si="7"/>
        <v>1.3125000000000002</v>
      </c>
      <c r="Q14" s="226">
        <f t="shared" si="4"/>
        <v>1</v>
      </c>
    </row>
    <row r="15" spans="1:17" s="74" customFormat="1" ht="19.5" customHeight="1">
      <c r="A15" s="77" t="s">
        <v>50</v>
      </c>
      <c r="B15" s="153">
        <v>7.425</v>
      </c>
      <c r="C15" s="154"/>
      <c r="D15" s="155">
        <v>0.35</v>
      </c>
      <c r="E15" s="156">
        <f>E24/12</f>
        <v>0.5833333333333334</v>
      </c>
      <c r="F15" s="157">
        <f>F10/12</f>
        <v>0.4375</v>
      </c>
      <c r="G15" s="113"/>
      <c r="H15" s="114">
        <v>100</v>
      </c>
      <c r="I15" s="157">
        <f t="shared" si="0"/>
        <v>7.425</v>
      </c>
      <c r="J15" s="157">
        <f t="shared" si="1"/>
        <v>0.35</v>
      </c>
      <c r="K15" s="156">
        <f t="shared" si="2"/>
        <v>0.5833333333333334</v>
      </c>
      <c r="L15" s="157">
        <f t="shared" si="3"/>
        <v>0.43750000000000006</v>
      </c>
      <c r="M15" s="113"/>
      <c r="N15" s="115">
        <f t="shared" si="5"/>
        <v>28.675</v>
      </c>
      <c r="O15" s="115">
        <f t="shared" si="6"/>
        <v>2.3333333333333335</v>
      </c>
      <c r="P15" s="225">
        <f t="shared" si="7"/>
        <v>1.7500000000000002</v>
      </c>
      <c r="Q15" s="226">
        <f t="shared" si="4"/>
        <v>1</v>
      </c>
    </row>
    <row r="16" spans="1:17" s="74" customFormat="1" ht="19.5" customHeight="1">
      <c r="A16" s="77" t="s">
        <v>13</v>
      </c>
      <c r="B16" s="153">
        <v>7</v>
      </c>
      <c r="C16" s="154"/>
      <c r="D16" s="158">
        <v>0.35</v>
      </c>
      <c r="E16" s="156">
        <f>E24/12</f>
        <v>0.5833333333333334</v>
      </c>
      <c r="F16" s="157">
        <f>F10/12</f>
        <v>0.4375</v>
      </c>
      <c r="G16" s="113"/>
      <c r="H16" s="114">
        <v>100</v>
      </c>
      <c r="I16" s="157">
        <f t="shared" si="0"/>
        <v>7.000000000000001</v>
      </c>
      <c r="J16" s="157">
        <f t="shared" si="1"/>
        <v>0.35</v>
      </c>
      <c r="K16" s="156">
        <f t="shared" si="2"/>
        <v>0.5833333333333334</v>
      </c>
      <c r="L16" s="157">
        <f t="shared" si="3"/>
        <v>0.43750000000000006</v>
      </c>
      <c r="M16" s="113"/>
      <c r="N16" s="115">
        <f t="shared" si="5"/>
        <v>35.675000000000004</v>
      </c>
      <c r="O16" s="115">
        <f t="shared" si="6"/>
        <v>2.916666666666667</v>
      </c>
      <c r="P16" s="225">
        <f t="shared" si="7"/>
        <v>2.1875000000000004</v>
      </c>
      <c r="Q16" s="226">
        <f t="shared" si="4"/>
        <v>1</v>
      </c>
    </row>
    <row r="17" spans="1:17" s="74" customFormat="1" ht="19.5" customHeight="1">
      <c r="A17" s="77" t="s">
        <v>51</v>
      </c>
      <c r="B17" s="153">
        <v>7.35</v>
      </c>
      <c r="C17" s="154"/>
      <c r="D17" s="158">
        <v>0.35</v>
      </c>
      <c r="E17" s="156">
        <f>E24/12</f>
        <v>0.5833333333333334</v>
      </c>
      <c r="F17" s="157">
        <f>F10/12</f>
        <v>0.4375</v>
      </c>
      <c r="G17" s="113"/>
      <c r="H17" s="114">
        <v>100</v>
      </c>
      <c r="I17" s="157">
        <f t="shared" si="0"/>
        <v>7.35</v>
      </c>
      <c r="J17" s="157">
        <f t="shared" si="1"/>
        <v>0.35</v>
      </c>
      <c r="K17" s="156">
        <f t="shared" si="2"/>
        <v>0.5833333333333334</v>
      </c>
      <c r="L17" s="157">
        <f t="shared" si="3"/>
        <v>0.43750000000000006</v>
      </c>
      <c r="M17" s="113"/>
      <c r="N17" s="115">
        <f t="shared" si="5"/>
        <v>43.025000000000006</v>
      </c>
      <c r="O17" s="115">
        <f t="shared" si="6"/>
        <v>3.5000000000000004</v>
      </c>
      <c r="P17" s="225">
        <f t="shared" si="7"/>
        <v>2.6250000000000004</v>
      </c>
      <c r="Q17" s="226">
        <f t="shared" si="4"/>
        <v>1</v>
      </c>
    </row>
    <row r="18" spans="1:17" s="74" customFormat="1" ht="19.5" customHeight="1">
      <c r="A18" s="77" t="s">
        <v>52</v>
      </c>
      <c r="B18" s="153">
        <v>8.05</v>
      </c>
      <c r="C18" s="154"/>
      <c r="D18" s="158">
        <v>0.35</v>
      </c>
      <c r="E18" s="156">
        <f>E24/12</f>
        <v>0.5833333333333334</v>
      </c>
      <c r="F18" s="157">
        <f>F10/12</f>
        <v>0.4375</v>
      </c>
      <c r="G18" s="113"/>
      <c r="H18" s="114">
        <v>100</v>
      </c>
      <c r="I18" s="157">
        <f t="shared" si="0"/>
        <v>8.05</v>
      </c>
      <c r="J18" s="157">
        <f t="shared" si="1"/>
        <v>0.35</v>
      </c>
      <c r="K18" s="156">
        <f t="shared" si="2"/>
        <v>0.5833333333333334</v>
      </c>
      <c r="L18" s="157">
        <f t="shared" si="3"/>
        <v>0.43750000000000006</v>
      </c>
      <c r="M18" s="113"/>
      <c r="N18" s="115">
        <f t="shared" si="5"/>
        <v>51.075</v>
      </c>
      <c r="O18" s="115">
        <f t="shared" si="6"/>
        <v>4.083333333333334</v>
      </c>
      <c r="P18" s="225">
        <f t="shared" si="7"/>
        <v>3.0625000000000004</v>
      </c>
      <c r="Q18" s="226">
        <f t="shared" si="4"/>
        <v>1</v>
      </c>
    </row>
    <row r="19" spans="1:17" s="74" customFormat="1" ht="19.5" customHeight="1">
      <c r="A19" s="77" t="s">
        <v>53</v>
      </c>
      <c r="B19" s="153">
        <v>7</v>
      </c>
      <c r="C19" s="154"/>
      <c r="D19" s="158">
        <v>0.35</v>
      </c>
      <c r="E19" s="156">
        <f>E24/12</f>
        <v>0.5833333333333334</v>
      </c>
      <c r="F19" s="157">
        <f>F10/12</f>
        <v>0.4375</v>
      </c>
      <c r="G19" s="113"/>
      <c r="H19" s="114">
        <v>100</v>
      </c>
      <c r="I19" s="157">
        <f t="shared" si="0"/>
        <v>7.000000000000001</v>
      </c>
      <c r="J19" s="157">
        <f t="shared" si="1"/>
        <v>0.35</v>
      </c>
      <c r="K19" s="156">
        <f t="shared" si="2"/>
        <v>0.5833333333333334</v>
      </c>
      <c r="L19" s="157">
        <f t="shared" si="3"/>
        <v>0.43750000000000006</v>
      </c>
      <c r="M19" s="113"/>
      <c r="N19" s="115">
        <f t="shared" si="5"/>
        <v>58.075</v>
      </c>
      <c r="O19" s="115">
        <f t="shared" si="6"/>
        <v>4.666666666666667</v>
      </c>
      <c r="P19" s="225">
        <f t="shared" si="7"/>
        <v>3.5000000000000004</v>
      </c>
      <c r="Q19" s="226">
        <f t="shared" si="4"/>
        <v>1</v>
      </c>
    </row>
    <row r="20" spans="1:17" s="74" customFormat="1" ht="19.5" customHeight="1">
      <c r="A20" s="77" t="s">
        <v>54</v>
      </c>
      <c r="B20" s="153">
        <v>7.525</v>
      </c>
      <c r="C20" s="154"/>
      <c r="D20" s="158">
        <v>0.35</v>
      </c>
      <c r="E20" s="156">
        <f>E24/12</f>
        <v>0.5833333333333334</v>
      </c>
      <c r="F20" s="157">
        <f>F10/12</f>
        <v>0.4375</v>
      </c>
      <c r="G20" s="113"/>
      <c r="H20" s="114">
        <v>100</v>
      </c>
      <c r="I20" s="157">
        <f t="shared" si="0"/>
        <v>7.5249999999999995</v>
      </c>
      <c r="J20" s="157">
        <f t="shared" si="1"/>
        <v>0.35</v>
      </c>
      <c r="K20" s="156">
        <f t="shared" si="2"/>
        <v>0.5833333333333334</v>
      </c>
      <c r="L20" s="157">
        <f t="shared" si="3"/>
        <v>0.43750000000000006</v>
      </c>
      <c r="M20" s="113"/>
      <c r="N20" s="115">
        <f t="shared" si="5"/>
        <v>65.60000000000001</v>
      </c>
      <c r="O20" s="115">
        <f t="shared" si="6"/>
        <v>5.25</v>
      </c>
      <c r="P20" s="225">
        <f t="shared" si="7"/>
        <v>3.9375000000000004</v>
      </c>
      <c r="Q20" s="226">
        <f t="shared" si="4"/>
        <v>1</v>
      </c>
    </row>
    <row r="21" spans="1:17" s="74" customFormat="1" ht="19.5" customHeight="1">
      <c r="A21" s="77" t="s">
        <v>55</v>
      </c>
      <c r="B21" s="153">
        <v>8.05</v>
      </c>
      <c r="C21" s="154"/>
      <c r="D21" s="158">
        <v>0.35</v>
      </c>
      <c r="E21" s="156">
        <f>E24/12</f>
        <v>0.5833333333333334</v>
      </c>
      <c r="F21" s="157">
        <f>F10/12</f>
        <v>0.4375</v>
      </c>
      <c r="G21" s="113"/>
      <c r="H21" s="114">
        <v>100</v>
      </c>
      <c r="I21" s="157">
        <f t="shared" si="0"/>
        <v>8.05</v>
      </c>
      <c r="J21" s="157">
        <f t="shared" si="1"/>
        <v>0.35</v>
      </c>
      <c r="K21" s="156">
        <f t="shared" si="2"/>
        <v>0.5833333333333334</v>
      </c>
      <c r="L21" s="157">
        <f t="shared" si="3"/>
        <v>0.43750000000000006</v>
      </c>
      <c r="M21" s="113"/>
      <c r="N21" s="115">
        <f t="shared" si="5"/>
        <v>73.65</v>
      </c>
      <c r="O21" s="115">
        <f t="shared" si="6"/>
        <v>5.833333333333333</v>
      </c>
      <c r="P21" s="225">
        <f t="shared" si="7"/>
        <v>4.375000000000001</v>
      </c>
      <c r="Q21" s="226">
        <f t="shared" si="4"/>
        <v>1</v>
      </c>
    </row>
    <row r="22" spans="1:17" s="74" customFormat="1" ht="19.5" customHeight="1">
      <c r="A22" s="77" t="s">
        <v>56</v>
      </c>
      <c r="B22" s="153">
        <v>7</v>
      </c>
      <c r="C22" s="154"/>
      <c r="D22" s="158">
        <v>0.35</v>
      </c>
      <c r="E22" s="156">
        <f>E24/12</f>
        <v>0.5833333333333334</v>
      </c>
      <c r="F22" s="157">
        <f>F10/12</f>
        <v>0.4375</v>
      </c>
      <c r="G22" s="113"/>
      <c r="H22" s="114">
        <v>100</v>
      </c>
      <c r="I22" s="157">
        <f t="shared" si="0"/>
        <v>7.000000000000001</v>
      </c>
      <c r="J22" s="157">
        <f t="shared" si="1"/>
        <v>0.35</v>
      </c>
      <c r="K22" s="156">
        <f t="shared" si="2"/>
        <v>0.5833333333333334</v>
      </c>
      <c r="L22" s="157">
        <f t="shared" si="3"/>
        <v>0.43750000000000006</v>
      </c>
      <c r="M22" s="113"/>
      <c r="N22" s="115">
        <f t="shared" si="5"/>
        <v>80.65</v>
      </c>
      <c r="O22" s="115">
        <f t="shared" si="6"/>
        <v>6.416666666666666</v>
      </c>
      <c r="P22" s="225">
        <f t="shared" si="7"/>
        <v>4.812500000000001</v>
      </c>
      <c r="Q22" s="226">
        <f t="shared" si="4"/>
        <v>1</v>
      </c>
    </row>
    <row r="23" spans="1:17" s="74" customFormat="1" ht="19.5" customHeight="1">
      <c r="A23" s="77" t="s">
        <v>57</v>
      </c>
      <c r="B23" s="153">
        <v>7.075</v>
      </c>
      <c r="C23" s="154"/>
      <c r="D23" s="158">
        <v>0.35</v>
      </c>
      <c r="E23" s="156">
        <f>E24/12</f>
        <v>0.5833333333333334</v>
      </c>
      <c r="F23" s="157">
        <f>F10/12</f>
        <v>0.4375</v>
      </c>
      <c r="G23" s="113"/>
      <c r="H23" s="114">
        <v>100</v>
      </c>
      <c r="I23" s="157">
        <f t="shared" si="0"/>
        <v>7.075000000000001</v>
      </c>
      <c r="J23" s="157">
        <f t="shared" si="1"/>
        <v>0.35</v>
      </c>
      <c r="K23" s="156">
        <f t="shared" si="2"/>
        <v>0.5833333333333334</v>
      </c>
      <c r="L23" s="157">
        <f t="shared" si="3"/>
        <v>0.43750000000000006</v>
      </c>
      <c r="M23" s="113"/>
      <c r="N23" s="115">
        <f t="shared" si="5"/>
        <v>87.72500000000001</v>
      </c>
      <c r="O23" s="115">
        <f t="shared" si="6"/>
        <v>6.999999999999999</v>
      </c>
      <c r="P23" s="225">
        <f t="shared" si="7"/>
        <v>5.250000000000001</v>
      </c>
      <c r="Q23" s="226">
        <f t="shared" si="4"/>
        <v>1</v>
      </c>
    </row>
    <row r="24" spans="1:17" s="74" customFormat="1" ht="19.5" customHeight="1">
      <c r="A24" s="117" t="s">
        <v>58</v>
      </c>
      <c r="B24" s="159">
        <f>SUM(B12:B23)</f>
        <v>87.72500000000001</v>
      </c>
      <c r="C24" s="160"/>
      <c r="D24" s="161"/>
      <c r="E24" s="159">
        <f>E9*"42:00"</f>
        <v>7</v>
      </c>
      <c r="F24" s="159">
        <f>SUM(F12:F23)</f>
        <v>5.25</v>
      </c>
      <c r="G24" s="119"/>
      <c r="H24" s="228">
        <f>IF(Q24=0,"-     ",(SUM(H12:H23)/12))</f>
        <v>100</v>
      </c>
      <c r="I24" s="159">
        <f>SUM(I12:I23)</f>
        <v>87.72500000000001</v>
      </c>
      <c r="J24" s="162"/>
      <c r="K24" s="159">
        <f>SUM(K12:K23)</f>
        <v>6.999999999999999</v>
      </c>
      <c r="L24" s="159">
        <f>SUM(L12:L23)</f>
        <v>5.250000000000001</v>
      </c>
      <c r="M24" s="119"/>
      <c r="N24" s="70"/>
      <c r="O24" s="70"/>
      <c r="P24" s="116"/>
      <c r="Q24" s="227">
        <f>SUM(Q12:Q23)</f>
        <v>12</v>
      </c>
    </row>
    <row r="25" spans="1:17" ht="30" customHeight="1">
      <c r="A25" s="4"/>
      <c r="B25" s="4"/>
      <c r="C25" s="11"/>
      <c r="D25" s="4"/>
      <c r="E25" s="4"/>
      <c r="F25" s="4"/>
      <c r="G25" s="4"/>
      <c r="H25" s="229" t="s">
        <v>36</v>
      </c>
      <c r="I25" s="4"/>
      <c r="J25" s="4"/>
      <c r="K25" s="4"/>
      <c r="L25" s="4"/>
      <c r="M25" s="4"/>
      <c r="N25" s="4"/>
      <c r="O25" s="4"/>
      <c r="P25" s="4"/>
      <c r="Q25" s="4"/>
    </row>
    <row r="26" spans="1:17" s="18" customFormat="1" ht="18">
      <c r="A26" s="5" t="s">
        <v>60</v>
      </c>
      <c r="B26" s="5"/>
      <c r="C26" s="12"/>
      <c r="D26" s="5"/>
      <c r="E26" s="5"/>
      <c r="F26" s="5"/>
      <c r="G26" s="5"/>
      <c r="H26" s="405" t="s">
        <v>160</v>
      </c>
      <c r="I26" s="405"/>
      <c r="J26" s="405"/>
      <c r="K26" s="405"/>
      <c r="L26" s="6"/>
      <c r="M26" s="6"/>
      <c r="N26" s="6"/>
      <c r="O26" s="6"/>
      <c r="P26" s="6"/>
      <c r="Q26" s="6"/>
    </row>
    <row r="27" spans="1:17" s="19" customFormat="1" ht="42.75" customHeight="1">
      <c r="A27" s="7"/>
      <c r="B27" s="7" t="s">
        <v>67</v>
      </c>
      <c r="C27" s="396" t="s">
        <v>60</v>
      </c>
      <c r="D27" s="397"/>
      <c r="E27" s="8" t="s">
        <v>58</v>
      </c>
      <c r="F27" s="10"/>
      <c r="G27" s="10"/>
      <c r="H27" s="402" t="s">
        <v>167</v>
      </c>
      <c r="I27" s="403"/>
      <c r="J27" s="403"/>
      <c r="K27" s="404"/>
      <c r="L27" s="350"/>
      <c r="M27" s="9"/>
      <c r="N27" s="30" t="s">
        <v>1</v>
      </c>
      <c r="O27" s="9"/>
      <c r="P27" s="9"/>
      <c r="Q27" s="9"/>
    </row>
    <row r="28" spans="1:17" s="74" customFormat="1" ht="19.5" customHeight="1">
      <c r="A28" s="77" t="s">
        <v>61</v>
      </c>
      <c r="B28" s="163">
        <f>I24</f>
        <v>87.72500000000001</v>
      </c>
      <c r="C28" s="109"/>
      <c r="D28" s="110"/>
      <c r="E28" s="166">
        <f aca="true" t="shared" si="8" ref="E28:E34">IF(C28="+",(B28+D28),(B28-D28))</f>
        <v>87.72500000000001</v>
      </c>
      <c r="F28" s="119"/>
      <c r="G28" s="119"/>
      <c r="H28" s="351" t="s">
        <v>162</v>
      </c>
      <c r="I28" s="352" t="s">
        <v>161</v>
      </c>
      <c r="J28" s="352" t="s">
        <v>162</v>
      </c>
      <c r="K28" s="352" t="s">
        <v>161</v>
      </c>
      <c r="L28" s="70"/>
      <c r="M28" s="116"/>
      <c r="N28" s="113"/>
      <c r="O28" s="116"/>
      <c r="P28" s="116"/>
      <c r="Q28" s="116"/>
    </row>
    <row r="29" spans="1:17" s="74" customFormat="1" ht="19.5" customHeight="1">
      <c r="A29" s="77" t="s">
        <v>108</v>
      </c>
      <c r="B29" s="154"/>
      <c r="C29" s="120" t="s">
        <v>100</v>
      </c>
      <c r="D29" s="165"/>
      <c r="E29" s="166">
        <f t="shared" si="8"/>
        <v>0</v>
      </c>
      <c r="F29" s="119"/>
      <c r="G29" s="119"/>
      <c r="H29" s="130" t="s">
        <v>143</v>
      </c>
      <c r="I29" s="353">
        <v>0</v>
      </c>
      <c r="J29" s="353" t="s">
        <v>149</v>
      </c>
      <c r="K29" s="353">
        <v>0</v>
      </c>
      <c r="L29" s="70"/>
      <c r="M29" s="116"/>
      <c r="N29" s="115">
        <f>IF(C29="+",D29,(D29*(-1)))</f>
        <v>0</v>
      </c>
      <c r="O29" s="116"/>
      <c r="P29" s="116"/>
      <c r="Q29" s="116"/>
    </row>
    <row r="30" spans="1:17" s="74" customFormat="1" ht="19.5" customHeight="1">
      <c r="A30" s="77" t="s">
        <v>62</v>
      </c>
      <c r="B30" s="154"/>
      <c r="C30" s="120" t="s">
        <v>100</v>
      </c>
      <c r="D30" s="165"/>
      <c r="E30" s="166">
        <f t="shared" si="8"/>
        <v>0</v>
      </c>
      <c r="F30" s="119"/>
      <c r="G30" s="119"/>
      <c r="H30" s="130" t="s">
        <v>145</v>
      </c>
      <c r="I30" s="353">
        <v>0</v>
      </c>
      <c r="J30" s="353" t="s">
        <v>150</v>
      </c>
      <c r="K30" s="353">
        <v>0</v>
      </c>
      <c r="L30" s="70"/>
      <c r="M30" s="116"/>
      <c r="N30" s="115">
        <f>IF(C30="+",D30,(D30*(-1)))</f>
        <v>0</v>
      </c>
      <c r="O30" s="116"/>
      <c r="P30" s="116"/>
      <c r="Q30" s="116"/>
    </row>
    <row r="31" spans="1:17" s="74" customFormat="1" ht="19.5" customHeight="1">
      <c r="A31" s="77" t="s">
        <v>63</v>
      </c>
      <c r="B31" s="153">
        <f>K24</f>
        <v>6.999999999999999</v>
      </c>
      <c r="C31" s="120" t="s">
        <v>100</v>
      </c>
      <c r="D31" s="165"/>
      <c r="E31" s="166">
        <f t="shared" si="8"/>
        <v>6.999999999999999</v>
      </c>
      <c r="F31" s="119"/>
      <c r="G31" s="119"/>
      <c r="H31" s="130" t="s">
        <v>144</v>
      </c>
      <c r="I31" s="353">
        <v>0</v>
      </c>
      <c r="J31" s="353" t="s">
        <v>151</v>
      </c>
      <c r="K31" s="353">
        <v>0</v>
      </c>
      <c r="L31" s="70"/>
      <c r="M31" s="116"/>
      <c r="N31" s="115">
        <f>IF(C31="+",D31,(D31*(-1)))</f>
        <v>0</v>
      </c>
      <c r="O31" s="116"/>
      <c r="P31" s="116"/>
      <c r="Q31" s="116"/>
    </row>
    <row r="32" spans="1:17" s="74" customFormat="1" ht="19.5" customHeight="1">
      <c r="A32" s="77" t="s">
        <v>64</v>
      </c>
      <c r="B32" s="164"/>
      <c r="C32" s="120" t="s">
        <v>100</v>
      </c>
      <c r="D32" s="165"/>
      <c r="E32" s="166">
        <f t="shared" si="8"/>
        <v>0</v>
      </c>
      <c r="F32" s="119"/>
      <c r="G32" s="119"/>
      <c r="H32" s="130" t="s">
        <v>146</v>
      </c>
      <c r="I32" s="353">
        <v>0</v>
      </c>
      <c r="J32" s="130" t="s">
        <v>152</v>
      </c>
      <c r="K32" s="353">
        <v>0</v>
      </c>
      <c r="L32" s="70"/>
      <c r="M32" s="116"/>
      <c r="N32" s="115">
        <f>IF(C32="+",D32,(D32*(-1)))</f>
        <v>0</v>
      </c>
      <c r="O32" s="116"/>
      <c r="P32" s="116"/>
      <c r="Q32" s="116"/>
    </row>
    <row r="33" spans="1:17" s="74" customFormat="1" ht="19.5" customHeight="1">
      <c r="A33" s="77" t="s">
        <v>68</v>
      </c>
      <c r="B33" s="153">
        <f>L24</f>
        <v>5.250000000000001</v>
      </c>
      <c r="C33" s="152"/>
      <c r="D33" s="145"/>
      <c r="E33" s="166">
        <f t="shared" si="8"/>
        <v>5.250000000000001</v>
      </c>
      <c r="F33" s="119"/>
      <c r="G33" s="119"/>
      <c r="H33" s="130" t="s">
        <v>147</v>
      </c>
      <c r="I33" s="353">
        <v>0</v>
      </c>
      <c r="J33" s="353" t="s">
        <v>153</v>
      </c>
      <c r="K33" s="353">
        <v>0</v>
      </c>
      <c r="L33" s="70"/>
      <c r="M33" s="116"/>
      <c r="N33" s="113"/>
      <c r="O33" s="116"/>
      <c r="P33" s="116"/>
      <c r="Q33" s="116"/>
    </row>
    <row r="34" spans="1:17" s="74" customFormat="1" ht="19.5" customHeight="1">
      <c r="A34" s="151" t="s">
        <v>86</v>
      </c>
      <c r="B34" s="164"/>
      <c r="C34" s="109"/>
      <c r="D34" s="110"/>
      <c r="E34" s="166">
        <f t="shared" si="8"/>
        <v>0</v>
      </c>
      <c r="F34" s="119"/>
      <c r="G34" s="119"/>
      <c r="H34" s="130" t="s">
        <v>148</v>
      </c>
      <c r="I34" s="353">
        <v>0</v>
      </c>
      <c r="J34" s="353" t="s">
        <v>154</v>
      </c>
      <c r="K34" s="353">
        <v>0</v>
      </c>
      <c r="L34" s="70"/>
      <c r="M34" s="116"/>
      <c r="N34" s="113"/>
      <c r="O34" s="116"/>
      <c r="P34" s="116"/>
      <c r="Q34" s="116"/>
    </row>
    <row r="35" ht="14.25"/>
    <row r="36" ht="14.25"/>
    <row r="37" ht="14.25"/>
    <row r="38" ht="14.25"/>
    <row r="39" ht="14.25"/>
    <row r="40" ht="14.25"/>
    <row r="41" ht="14.25"/>
    <row r="42" ht="14.25">
      <c r="B42" s="346"/>
    </row>
    <row r="43" ht="14.25"/>
    <row r="44" ht="14.25"/>
    <row r="45" ht="14.25"/>
    <row r="46" ht="14.25"/>
    <row r="47" ht="14.25"/>
    <row r="48" ht="14.25"/>
    <row r="60" spans="1:2" ht="14.25">
      <c r="A60" s="347" t="s">
        <v>159</v>
      </c>
      <c r="B60" s="348" t="s">
        <v>155</v>
      </c>
    </row>
    <row r="61" spans="1:2" ht="14.25">
      <c r="A61" s="348"/>
      <c r="B61" s="348" t="s">
        <v>156</v>
      </c>
    </row>
    <row r="62" spans="1:2" ht="14.25">
      <c r="A62" s="348"/>
      <c r="B62" s="348" t="s">
        <v>157</v>
      </c>
    </row>
    <row r="63" spans="1:2" ht="14.25">
      <c r="A63" s="348"/>
      <c r="B63" s="349" t="s">
        <v>158</v>
      </c>
    </row>
    <row r="65" spans="1:2" ht="14.25">
      <c r="A65" s="347" t="s">
        <v>163</v>
      </c>
      <c r="B65" s="356">
        <v>37951</v>
      </c>
    </row>
  </sheetData>
  <sheetProtection selectLockedCells="1"/>
  <mergeCells count="13">
    <mergeCell ref="C27:D27"/>
    <mergeCell ref="C11:D11"/>
    <mergeCell ref="I5:L5"/>
    <mergeCell ref="I4:L4"/>
    <mergeCell ref="B5:F5"/>
    <mergeCell ref="B4:D4"/>
    <mergeCell ref="H27:K27"/>
    <mergeCell ref="H26:K26"/>
    <mergeCell ref="C1:F1"/>
    <mergeCell ref="I3:L3"/>
    <mergeCell ref="B3:F3"/>
    <mergeCell ref="B2:F2"/>
    <mergeCell ref="I2:L2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orientation="landscape" paperSize="9" scale="51" r:id="rId3"/>
  <headerFooter alignWithMargins="0">
    <oddFooter>&amp;L&amp;"Arial,Standard"&amp;11&amp;A&amp;C&amp;"Arial,Standard"&amp;11&amp;D&amp;R&amp;"Arial,Standard"&amp;11&amp;P von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B8" sqref="B8"/>
    </sheetView>
  </sheetViews>
  <sheetFormatPr defaultColWidth="11.00390625" defaultRowHeight="12.75" outlineLevelRow="1" outlineLevelCol="1"/>
  <cols>
    <col min="1" max="1" width="17.625" style="42" customWidth="1"/>
    <col min="2" max="32" width="5.75390625" style="42" customWidth="1"/>
    <col min="33" max="33" width="18.375" style="59" customWidth="1"/>
    <col min="34" max="34" width="2.375" style="56" customWidth="1"/>
    <col min="35" max="35" width="9.125" style="42" customWidth="1"/>
    <col min="36" max="36" width="11.625" style="42" customWidth="1" outlineLevel="1"/>
    <col min="37" max="37" width="10.625" style="42" customWidth="1" outlineLevel="1"/>
    <col min="38" max="38" width="10.625" style="58" customWidth="1" outlineLevel="1"/>
    <col min="39" max="39" width="12.625" style="42" customWidth="1"/>
    <col min="40" max="16384" width="10.75390625" style="42" customWidth="1"/>
  </cols>
  <sheetData>
    <row r="1" spans="1:39" s="39" customFormat="1" ht="23.25">
      <c r="A1" s="244" t="str">
        <f>Eingabeblatt!A1</f>
        <v>Arbeitszeittabelle</v>
      </c>
      <c r="B1" s="33"/>
      <c r="C1" s="33"/>
      <c r="D1" s="33"/>
      <c r="E1" s="33"/>
      <c r="F1" s="34" t="str">
        <f>Eingabeblatt!A20</f>
        <v>September</v>
      </c>
      <c r="G1" s="409">
        <f>Eingabeblatt!B2</f>
        <v>2008</v>
      </c>
      <c r="H1" s="409"/>
      <c r="I1" s="33"/>
      <c r="J1" s="33"/>
      <c r="K1" s="33"/>
      <c r="L1" s="33"/>
      <c r="M1" s="33"/>
      <c r="N1" s="33"/>
      <c r="O1" s="33"/>
      <c r="P1" s="33"/>
      <c r="Q1" s="33"/>
      <c r="R1" s="35"/>
      <c r="S1" s="33"/>
      <c r="T1" s="33"/>
      <c r="U1" s="33"/>
      <c r="V1" s="36"/>
      <c r="W1" s="36"/>
      <c r="X1" s="33"/>
      <c r="Y1" s="35"/>
      <c r="Z1" s="33"/>
      <c r="AA1" s="33"/>
      <c r="AB1" s="33"/>
      <c r="AC1" s="33"/>
      <c r="AD1" s="33"/>
      <c r="AE1" s="33"/>
      <c r="AF1" s="33"/>
      <c r="AG1" s="32"/>
      <c r="AH1" s="37"/>
      <c r="AI1" s="33"/>
      <c r="AJ1" s="33"/>
      <c r="AK1" s="33"/>
      <c r="AL1" s="245"/>
      <c r="AM1" s="38" t="str">
        <f>Eingabeblatt!L1</f>
        <v>Version 1.4.0</v>
      </c>
    </row>
    <row r="2" spans="1:39" s="126" customFormat="1" ht="19.5" customHeight="1">
      <c r="A2" s="99"/>
      <c r="B2" s="77" t="str">
        <f>Eingabeblatt!A3</f>
        <v>Name</v>
      </c>
      <c r="C2" s="127"/>
      <c r="D2" s="410" t="str">
        <f>Eingabeblatt!B3</f>
        <v>Name Arbeitnehmer/in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  <c r="P2" s="70"/>
      <c r="Q2" s="77" t="s">
        <v>111</v>
      </c>
      <c r="R2" s="268"/>
      <c r="S2" s="127"/>
      <c r="T2" s="127"/>
      <c r="U2" s="127"/>
      <c r="V2" s="269"/>
      <c r="W2" s="269"/>
      <c r="X2" s="416">
        <f>IF(Eingabeblatt!H20="","-     ",Eingabeblatt!H20)</f>
        <v>100</v>
      </c>
      <c r="Y2" s="416"/>
      <c r="Z2" s="128" t="s">
        <v>93</v>
      </c>
      <c r="AA2" s="70"/>
      <c r="AB2" s="70"/>
      <c r="AC2" s="70"/>
      <c r="AD2" s="70"/>
      <c r="AE2" s="70"/>
      <c r="AF2" s="70"/>
      <c r="AG2" s="69"/>
      <c r="AH2" s="124"/>
      <c r="AI2" s="70"/>
      <c r="AJ2" s="70"/>
      <c r="AK2" s="70"/>
      <c r="AL2" s="125"/>
      <c r="AM2" s="70"/>
    </row>
    <row r="3" spans="1:39" s="126" customFormat="1" ht="19.5" customHeight="1">
      <c r="A3" s="118"/>
      <c r="B3" s="77" t="str">
        <f>Eingabeblatt!H2</f>
        <v>Funktion</v>
      </c>
      <c r="C3" s="127"/>
      <c r="D3" s="412" t="str">
        <f>Eingabeblatt!I2</f>
        <v>Funktionsbeschreibung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  <c r="P3" s="70"/>
      <c r="Q3" s="68" t="s">
        <v>109</v>
      </c>
      <c r="R3" s="122"/>
      <c r="S3" s="122"/>
      <c r="T3" s="122"/>
      <c r="U3" s="122"/>
      <c r="V3" s="265"/>
      <c r="W3" s="265"/>
      <c r="X3" s="266"/>
      <c r="Y3" s="267">
        <f>Eingabeblatt!J20</f>
        <v>0.35</v>
      </c>
      <c r="Z3" s="123" t="s">
        <v>110</v>
      </c>
      <c r="AA3" s="70"/>
      <c r="AB3" s="70"/>
      <c r="AC3" s="70"/>
      <c r="AD3" s="70"/>
      <c r="AE3" s="70"/>
      <c r="AF3" s="70"/>
      <c r="AG3" s="69"/>
      <c r="AH3" s="124"/>
      <c r="AI3" s="70"/>
      <c r="AJ3" s="70"/>
      <c r="AK3" s="70"/>
      <c r="AL3" s="125"/>
      <c r="AM3" s="70"/>
    </row>
    <row r="4" spans="1:39" s="126" customFormat="1" ht="19.5" customHeight="1">
      <c r="A4" s="118"/>
      <c r="B4" s="77" t="str">
        <f>Eingabeblatt!H3</f>
        <v>Institut</v>
      </c>
      <c r="C4" s="127"/>
      <c r="D4" s="412" t="str">
        <f>Eingabeblatt!I3</f>
        <v>Angabe Institut</v>
      </c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3"/>
      <c r="P4" s="70"/>
      <c r="Q4" s="118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69"/>
      <c r="AH4" s="124"/>
      <c r="AI4" s="70"/>
      <c r="AJ4" s="70"/>
      <c r="AK4" s="70"/>
      <c r="AL4" s="125"/>
      <c r="AM4" s="70"/>
    </row>
    <row r="5" spans="1:39" s="126" customFormat="1" ht="19.5" customHeight="1">
      <c r="A5" s="118"/>
      <c r="B5" s="68" t="str">
        <f>Eingabeblatt!H4</f>
        <v>Abteilung</v>
      </c>
      <c r="C5" s="122"/>
      <c r="D5" s="414" t="str">
        <f>Eingabeblatt!I4</f>
        <v>Angabe Abteilung</v>
      </c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5"/>
      <c r="P5" s="70"/>
      <c r="Q5" s="11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 t="s">
        <v>125</v>
      </c>
      <c r="AG5" s="69"/>
      <c r="AH5" s="124"/>
      <c r="AI5" s="70"/>
      <c r="AJ5" s="70"/>
      <c r="AK5" s="70"/>
      <c r="AL5" s="125"/>
      <c r="AM5" s="70"/>
    </row>
    <row r="6" spans="1:39" s="126" customFormat="1" ht="19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69"/>
      <c r="AH6" s="124"/>
      <c r="AI6" s="70"/>
      <c r="AJ6" s="70"/>
      <c r="AK6" s="70"/>
      <c r="AL6" s="125"/>
      <c r="AM6" s="70"/>
    </row>
    <row r="7" spans="1:39" s="45" customFormat="1" ht="45">
      <c r="A7" s="248" t="s">
        <v>72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3">
        <v>30</v>
      </c>
      <c r="AF7" s="274">
        <v>31</v>
      </c>
      <c r="AG7" s="249" t="str">
        <f aca="true" t="shared" si="0" ref="AG7:AG16">A7</f>
        <v>Tag</v>
      </c>
      <c r="AH7" s="417" t="s">
        <v>139</v>
      </c>
      <c r="AI7" s="408"/>
      <c r="AJ7" s="8" t="s">
        <v>0</v>
      </c>
      <c r="AK7" s="8" t="s">
        <v>126</v>
      </c>
      <c r="AL7" s="44" t="s">
        <v>66</v>
      </c>
      <c r="AM7" s="8" t="s">
        <v>128</v>
      </c>
    </row>
    <row r="8" spans="1:39" s="126" customFormat="1" ht="19.5" customHeight="1">
      <c r="A8" s="134" t="s">
        <v>73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5" t="str">
        <f t="shared" si="0"/>
        <v>ein</v>
      </c>
      <c r="AH8" s="339"/>
      <c r="AI8" s="272"/>
      <c r="AJ8" s="174"/>
      <c r="AK8" s="132"/>
      <c r="AL8" s="133"/>
      <c r="AM8" s="132"/>
    </row>
    <row r="9" spans="1:39" s="126" customFormat="1" ht="19.5" customHeight="1">
      <c r="A9" s="134" t="s">
        <v>74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5" t="str">
        <f t="shared" si="0"/>
        <v>aus</v>
      </c>
      <c r="AH9" s="339"/>
      <c r="AI9" s="272"/>
      <c r="AJ9" s="174"/>
      <c r="AK9" s="132"/>
      <c r="AL9" s="133"/>
      <c r="AM9" s="132"/>
    </row>
    <row r="10" spans="1:39" s="126" customFormat="1" ht="19.5" customHeight="1">
      <c r="A10" s="134" t="s">
        <v>73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5" t="str">
        <f t="shared" si="0"/>
        <v>ein</v>
      </c>
      <c r="AH10" s="339"/>
      <c r="AI10" s="272"/>
      <c r="AJ10" s="174"/>
      <c r="AK10" s="132"/>
      <c r="AL10" s="133"/>
      <c r="AM10" s="132"/>
    </row>
    <row r="11" spans="1:39" s="126" customFormat="1" ht="19.5" customHeight="1">
      <c r="A11" s="134" t="s">
        <v>74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5" t="str">
        <f t="shared" si="0"/>
        <v>aus</v>
      </c>
      <c r="AH11" s="339"/>
      <c r="AI11" s="145"/>
      <c r="AJ11" s="132"/>
      <c r="AK11" s="132"/>
      <c r="AL11" s="133"/>
      <c r="AM11" s="132"/>
    </row>
    <row r="12" spans="1:39" s="126" customFormat="1" ht="19.5" customHeight="1">
      <c r="A12" s="134" t="s">
        <v>73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5" t="str">
        <f t="shared" si="0"/>
        <v>ein</v>
      </c>
      <c r="AH12" s="339"/>
      <c r="AI12" s="145"/>
      <c r="AJ12" s="132"/>
      <c r="AK12" s="132"/>
      <c r="AL12" s="133"/>
      <c r="AM12" s="132"/>
    </row>
    <row r="13" spans="1:39" s="126" customFormat="1" ht="19.5" customHeight="1">
      <c r="A13" s="134" t="s">
        <v>74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35" t="str">
        <f t="shared" si="0"/>
        <v>aus</v>
      </c>
      <c r="AH13" s="339"/>
      <c r="AI13" s="145"/>
      <c r="AJ13" s="132"/>
      <c r="AK13" s="132"/>
      <c r="AL13" s="133"/>
      <c r="AM13" s="132"/>
    </row>
    <row r="14" spans="1:39" s="126" customFormat="1" ht="19.5" customHeight="1">
      <c r="A14" s="150" t="str">
        <f>Januar!A14</f>
        <v>AZ-Saldo</v>
      </c>
      <c r="B14" s="157">
        <f aca="true" t="shared" si="1" ref="B14:AF14">(B9-B8)+(B11-B10)+(B13-B12)+B29+B31+B32+B33+B34+B35+B36+B37+B38+B39+B40+B41+B42+B43</f>
        <v>0</v>
      </c>
      <c r="C14" s="157">
        <f t="shared" si="1"/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0</v>
      </c>
      <c r="H14" s="157">
        <f t="shared" si="1"/>
        <v>0</v>
      </c>
      <c r="I14" s="157">
        <f t="shared" si="1"/>
        <v>0</v>
      </c>
      <c r="J14" s="157">
        <f t="shared" si="1"/>
        <v>0</v>
      </c>
      <c r="K14" s="157">
        <f t="shared" si="1"/>
        <v>0</v>
      </c>
      <c r="L14" s="157">
        <f t="shared" si="1"/>
        <v>0</v>
      </c>
      <c r="M14" s="157">
        <f t="shared" si="1"/>
        <v>0</v>
      </c>
      <c r="N14" s="157">
        <f t="shared" si="1"/>
        <v>0</v>
      </c>
      <c r="O14" s="157">
        <f t="shared" si="1"/>
        <v>0</v>
      </c>
      <c r="P14" s="157">
        <f t="shared" si="1"/>
        <v>0</v>
      </c>
      <c r="Q14" s="157">
        <f t="shared" si="1"/>
        <v>0</v>
      </c>
      <c r="R14" s="157">
        <f t="shared" si="1"/>
        <v>0</v>
      </c>
      <c r="S14" s="157">
        <f t="shared" si="1"/>
        <v>0</v>
      </c>
      <c r="T14" s="157">
        <f t="shared" si="1"/>
        <v>0</v>
      </c>
      <c r="U14" s="157">
        <f t="shared" si="1"/>
        <v>0</v>
      </c>
      <c r="V14" s="157">
        <f t="shared" si="1"/>
        <v>0</v>
      </c>
      <c r="W14" s="157">
        <f t="shared" si="1"/>
        <v>0</v>
      </c>
      <c r="X14" s="157">
        <f t="shared" si="1"/>
        <v>0</v>
      </c>
      <c r="Y14" s="157">
        <f t="shared" si="1"/>
        <v>0</v>
      </c>
      <c r="Z14" s="157">
        <f t="shared" si="1"/>
        <v>0</v>
      </c>
      <c r="AA14" s="157">
        <f t="shared" si="1"/>
        <v>0</v>
      </c>
      <c r="AB14" s="157">
        <f t="shared" si="1"/>
        <v>0</v>
      </c>
      <c r="AC14" s="157">
        <f t="shared" si="1"/>
        <v>0</v>
      </c>
      <c r="AD14" s="157">
        <f t="shared" si="1"/>
        <v>0</v>
      </c>
      <c r="AE14" s="157">
        <f t="shared" si="1"/>
        <v>0</v>
      </c>
      <c r="AF14" s="153">
        <f t="shared" si="1"/>
        <v>0</v>
      </c>
      <c r="AG14" s="150" t="str">
        <f t="shared" si="0"/>
        <v>AZ-Saldo</v>
      </c>
      <c r="AH14" s="292"/>
      <c r="AI14" s="111">
        <f>SUM(B14:AF14)</f>
        <v>0</v>
      </c>
      <c r="AJ14" s="132"/>
      <c r="AK14" s="132"/>
      <c r="AL14" s="133"/>
      <c r="AM14" s="132"/>
    </row>
    <row r="15" spans="1:39" s="126" customFormat="1" ht="19.5" customHeight="1" outlineLevel="1">
      <c r="A15" s="138" t="str">
        <f>Januar!A15</f>
        <v>Angeordnete ÜZ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164"/>
      <c r="AG15" s="138" t="str">
        <f t="shared" si="0"/>
        <v>Angeordnete ÜZ</v>
      </c>
      <c r="AH15" s="292"/>
      <c r="AI15" s="111">
        <f>SUM(B15:AF15)</f>
        <v>0</v>
      </c>
      <c r="AJ15" s="132"/>
      <c r="AK15" s="132"/>
      <c r="AL15" s="133"/>
      <c r="AM15" s="132"/>
    </row>
    <row r="16" spans="1:39" s="126" customFormat="1" ht="19.5" customHeight="1" outlineLevel="1">
      <c r="A16" s="138" t="str">
        <f>Januar!A16</f>
        <v>Kompensation ÜZ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164"/>
      <c r="AG16" s="138" t="str">
        <f t="shared" si="0"/>
        <v>Kompensation ÜZ</v>
      </c>
      <c r="AH16" s="292"/>
      <c r="AI16" s="111">
        <f>SUM(B16:AF16)</f>
        <v>0</v>
      </c>
      <c r="AJ16" s="132"/>
      <c r="AK16" s="132"/>
      <c r="AL16" s="133"/>
      <c r="AM16" s="132"/>
    </row>
    <row r="17" spans="1:39" s="264" customFormat="1" ht="30.75" customHeight="1" outlineLevel="1">
      <c r="A17" s="27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2"/>
      <c r="AG17" s="67" t="s">
        <v>172</v>
      </c>
      <c r="AH17" s="340"/>
      <c r="AI17" s="172">
        <f>AI14-AI15+AI16</f>
        <v>0</v>
      </c>
      <c r="AJ17" s="167"/>
      <c r="AK17" s="167"/>
      <c r="AL17" s="168"/>
      <c r="AM17" s="167"/>
    </row>
    <row r="18" spans="1:39" s="126" customFormat="1" ht="19.5" customHeight="1">
      <c r="A18" s="134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7"/>
      <c r="AG18" s="138" t="s">
        <v>98</v>
      </c>
      <c r="AH18" s="292"/>
      <c r="AI18" s="111">
        <f>Eingabeblatt!I20</f>
        <v>7.5249999999999995</v>
      </c>
      <c r="AJ18" s="132"/>
      <c r="AK18" s="132"/>
      <c r="AL18" s="133"/>
      <c r="AM18" s="132"/>
    </row>
    <row r="19" spans="1:39" s="48" customFormat="1" ht="30.75" customHeight="1" outlineLevel="1">
      <c r="A19" s="4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47"/>
      <c r="AG19" s="67" t="s">
        <v>118</v>
      </c>
      <c r="AH19" s="340"/>
      <c r="AI19" s="172">
        <f>AI14-AI18-AI15+AI16</f>
        <v>-7.5249999999999995</v>
      </c>
      <c r="AJ19" s="167"/>
      <c r="AK19" s="167"/>
      <c r="AL19" s="168"/>
      <c r="AM19" s="31"/>
    </row>
    <row r="20" spans="1:39" s="48" customFormat="1" ht="30.75" customHeight="1" outlineLevel="1">
      <c r="A20" s="4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275"/>
      <c r="AG20" s="279" t="s">
        <v>117</v>
      </c>
      <c r="AH20" s="341" t="s">
        <v>99</v>
      </c>
      <c r="AI20" s="281"/>
      <c r="AJ20" s="271"/>
      <c r="AK20" s="167"/>
      <c r="AL20" s="168"/>
      <c r="AM20" s="31"/>
    </row>
    <row r="21" spans="1:39" s="144" customFormat="1" ht="19.5" customHeigh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2"/>
      <c r="AG21" s="143" t="s">
        <v>119</v>
      </c>
      <c r="AH21" s="342"/>
      <c r="AI21" s="171">
        <f>IF(AH20="+",(AI14-AI18+AI20-AI15+AI16),(AI14-AI18-AI20-AI15+AI16))</f>
        <v>-7.5249999999999995</v>
      </c>
      <c r="AJ21" s="108"/>
      <c r="AK21" s="108">
        <f>August!AL21</f>
        <v>-58.075</v>
      </c>
      <c r="AL21" s="146">
        <f>AI21+AJ21+AK21</f>
        <v>-65.60000000000001</v>
      </c>
      <c r="AM21" s="246">
        <f>AL21</f>
        <v>-65.60000000000001</v>
      </c>
    </row>
    <row r="22" spans="1:39" s="48" customFormat="1" ht="45.75" customHeight="1" outlineLevel="1">
      <c r="A22" s="46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59"/>
      <c r="AG22" s="276" t="s">
        <v>2</v>
      </c>
      <c r="AH22" s="343"/>
      <c r="AI22" s="258">
        <f>AI15-AI16</f>
        <v>0</v>
      </c>
      <c r="AJ22" s="31"/>
      <c r="AK22" s="31"/>
      <c r="AL22" s="270"/>
      <c r="AM22" s="31"/>
    </row>
    <row r="23" spans="1:39" s="126" customFormat="1" ht="19.5" customHeight="1" outlineLevel="1">
      <c r="A23" s="134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7"/>
      <c r="AG23" s="138" t="s">
        <v>91</v>
      </c>
      <c r="AH23" s="292"/>
      <c r="AI23" s="111">
        <f>IF(AI22&gt;0,(AI22*0.25),0)</f>
        <v>0</v>
      </c>
      <c r="AJ23" s="132"/>
      <c r="AK23" s="132"/>
      <c r="AL23" s="133"/>
      <c r="AM23" s="132"/>
    </row>
    <row r="24" spans="1:39" s="126" customFormat="1" ht="19.5" customHeight="1" outlineLevel="1">
      <c r="A24" s="134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7"/>
      <c r="AG24" s="129" t="s">
        <v>127</v>
      </c>
      <c r="AH24" s="344" t="s">
        <v>99</v>
      </c>
      <c r="AI24" s="290"/>
      <c r="AJ24" s="132"/>
      <c r="AK24" s="132"/>
      <c r="AL24" s="133"/>
      <c r="AM24" s="132"/>
    </row>
    <row r="25" spans="1:39" s="48" customFormat="1" ht="30.75" customHeight="1">
      <c r="A25" s="46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59"/>
      <c r="AG25" s="67" t="s">
        <v>129</v>
      </c>
      <c r="AH25" s="343"/>
      <c r="AI25" s="172">
        <f>IF(AH24="+",(AI22+AI23+AI24),(AI22+AI23-AI24))</f>
        <v>0</v>
      </c>
      <c r="AJ25" s="260"/>
      <c r="AK25" s="260">
        <f>August!AL25</f>
        <v>0</v>
      </c>
      <c r="AL25" s="173">
        <f>AI25+AJ25+AK25</f>
        <v>0</v>
      </c>
      <c r="AM25" s="247">
        <f>Jahresabrechnung!I24</f>
        <v>0</v>
      </c>
    </row>
    <row r="26" spans="1:39" s="126" customFormat="1" ht="19.5" customHeight="1">
      <c r="A26" s="13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6"/>
      <c r="AG26" s="134"/>
      <c r="AH26" s="339"/>
      <c r="AI26" s="145"/>
      <c r="AJ26" s="132"/>
      <c r="AK26" s="132"/>
      <c r="AL26" s="133"/>
      <c r="AM26" s="132"/>
    </row>
    <row r="27" spans="1:39" s="126" customFormat="1" ht="19.5" customHeight="1">
      <c r="A27" s="138" t="str">
        <f>Januar!A27</f>
        <v>Kompensation AZ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21"/>
      <c r="AG27" s="138" t="str">
        <f>A27</f>
        <v>Kompensation AZ</v>
      </c>
      <c r="AH27" s="292"/>
      <c r="AI27" s="111">
        <f>SUM(B27:AF27)</f>
        <v>0</v>
      </c>
      <c r="AJ27" s="112">
        <f>Eingabeblatt!L20</f>
        <v>0.43750000000000006</v>
      </c>
      <c r="AK27" s="112">
        <f>August!AL27</f>
        <v>3.5000000000000004</v>
      </c>
      <c r="AL27" s="146">
        <f>AJ27+AK27-SUM(B27:AF27)</f>
        <v>3.9375000000000004</v>
      </c>
      <c r="AM27" s="146">
        <f>Eingabeblatt!E33-Jahresabrechnung!C12-Jahresabrechnung!C13-Jahresabrechnung!C14-Jahresabrechnung!C15-Jahresabrechnung!C16-Jahresabrechnung!C17-Jahresabrechnung!C18-Jahresabrechnung!C19-Jahresabrechnung!C20</f>
        <v>5.250000000000001</v>
      </c>
    </row>
    <row r="28" spans="1:39" s="126" customFormat="1" ht="19.5" customHeight="1">
      <c r="A28" s="129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282"/>
      <c r="AG28" s="129"/>
      <c r="AH28" s="338"/>
      <c r="AI28" s="283"/>
      <c r="AJ28" s="137"/>
      <c r="AK28" s="137"/>
      <c r="AL28" s="284"/>
      <c r="AM28" s="132"/>
    </row>
    <row r="29" spans="1:39" s="126" customFormat="1" ht="19.5" customHeight="1">
      <c r="A29" s="138" t="str">
        <f>Januar!A29</f>
        <v>Ferien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21"/>
      <c r="AG29" s="138" t="str">
        <f>A29</f>
        <v>Ferien</v>
      </c>
      <c r="AH29" s="292"/>
      <c r="AI29" s="111">
        <f>SUM(B29:AF29)</f>
        <v>0</v>
      </c>
      <c r="AJ29" s="112">
        <f>Eingabeblatt!K20</f>
        <v>0.5833333333333334</v>
      </c>
      <c r="AK29" s="112">
        <f>August!AL29</f>
        <v>4.666666666666667</v>
      </c>
      <c r="AL29" s="146">
        <f>IF(AH30="+",(AJ29+AK29-SUM(B29:AF29)+AI30),(AJ29+AK29-SUM(B29:AF29)-AI30))</f>
        <v>5.25</v>
      </c>
      <c r="AM29" s="146">
        <f>Eingabeblatt!E31-Jahresabrechnung!K12-Jahresabrechnung!K13-Jahresabrechnung!K14-Jahresabrechnung!K15-Jahresabrechnung!K16-Jahresabrechnung!K17-Jahresabrechnung!K18-Jahresabrechnung!K19-Jahresabrechnung!K20</f>
        <v>6.999999999999999</v>
      </c>
    </row>
    <row r="30" spans="1:39" s="126" customFormat="1" ht="19.5" customHeight="1" outlineLevel="1">
      <c r="A30" s="134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6"/>
      <c r="AG30" s="129" t="s">
        <v>39</v>
      </c>
      <c r="AH30" s="344" t="s">
        <v>99</v>
      </c>
      <c r="AI30" s="285"/>
      <c r="AJ30" s="132"/>
      <c r="AK30" s="132"/>
      <c r="AL30" s="133"/>
      <c r="AM30" s="132"/>
    </row>
    <row r="31" spans="1:39" s="126" customFormat="1" ht="19.5" customHeight="1">
      <c r="A31" s="138" t="str">
        <f>Januar!A31</f>
        <v>Arztbesuch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21"/>
      <c r="AG31" s="138" t="str">
        <f aca="true" t="shared" si="2" ref="AG31:AG59">A31</f>
        <v>Arztbesuch</v>
      </c>
      <c r="AH31" s="292"/>
      <c r="AI31" s="111">
        <f aca="true" t="shared" si="3" ref="AI31:AI59">SUM(B31:AF31)</f>
        <v>0</v>
      </c>
      <c r="AJ31" s="112"/>
      <c r="AK31" s="112">
        <f>August!AL31</f>
        <v>0</v>
      </c>
      <c r="AL31" s="146">
        <f aca="true" t="shared" si="4" ref="AL31:AL38">AJ31+AK31+SUM(B31:AF31)</f>
        <v>0</v>
      </c>
      <c r="AM31" s="133"/>
    </row>
    <row r="32" spans="1:39" s="126" customFormat="1" ht="19.5" customHeight="1">
      <c r="A32" s="138" t="str">
        <f>Januar!A32</f>
        <v>Krankheit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21"/>
      <c r="AG32" s="138" t="str">
        <f t="shared" si="2"/>
        <v>Krankheit</v>
      </c>
      <c r="AH32" s="292"/>
      <c r="AI32" s="111">
        <f t="shared" si="3"/>
        <v>0</v>
      </c>
      <c r="AJ32" s="112"/>
      <c r="AK32" s="112">
        <f>August!AL32</f>
        <v>0</v>
      </c>
      <c r="AL32" s="146">
        <f t="shared" si="4"/>
        <v>0</v>
      </c>
      <c r="AM32" s="133"/>
    </row>
    <row r="33" spans="1:39" s="126" customFormat="1" ht="19.5" customHeight="1">
      <c r="A33" s="138" t="str">
        <f>Januar!A33</f>
        <v>Berufsunfall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21"/>
      <c r="AG33" s="138" t="str">
        <f t="shared" si="2"/>
        <v>Berufsunfall</v>
      </c>
      <c r="AH33" s="292"/>
      <c r="AI33" s="111">
        <f t="shared" si="3"/>
        <v>0</v>
      </c>
      <c r="AJ33" s="112"/>
      <c r="AK33" s="112">
        <f>August!AL33</f>
        <v>0</v>
      </c>
      <c r="AL33" s="146">
        <f t="shared" si="4"/>
        <v>0</v>
      </c>
      <c r="AM33" s="133"/>
    </row>
    <row r="34" spans="1:39" s="126" customFormat="1" ht="19.5" customHeight="1">
      <c r="A34" s="138" t="str">
        <f>Januar!A34</f>
        <v>Nichtberufsunfall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21"/>
      <c r="AG34" s="138" t="str">
        <f t="shared" si="2"/>
        <v>Nichtberufsunfall</v>
      </c>
      <c r="AH34" s="292"/>
      <c r="AI34" s="111">
        <f t="shared" si="3"/>
        <v>0</v>
      </c>
      <c r="AJ34" s="112"/>
      <c r="AK34" s="112">
        <f>August!AL34</f>
        <v>0</v>
      </c>
      <c r="AL34" s="146">
        <f t="shared" si="4"/>
        <v>0</v>
      </c>
      <c r="AM34" s="133"/>
    </row>
    <row r="35" spans="1:39" s="126" customFormat="1" ht="19.5" customHeight="1">
      <c r="A35" s="138" t="str">
        <f>Januar!A35</f>
        <v>Militär/Zivilschutz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21"/>
      <c r="AG35" s="138" t="str">
        <f t="shared" si="2"/>
        <v>Militär/Zivilschutz</v>
      </c>
      <c r="AH35" s="292"/>
      <c r="AI35" s="111">
        <f t="shared" si="3"/>
        <v>0</v>
      </c>
      <c r="AJ35" s="112"/>
      <c r="AK35" s="112">
        <f>August!AL35</f>
        <v>0</v>
      </c>
      <c r="AL35" s="146">
        <f t="shared" si="4"/>
        <v>0</v>
      </c>
      <c r="AM35" s="133"/>
    </row>
    <row r="36" spans="1:39" s="126" customFormat="1" ht="19.5" customHeight="1">
      <c r="A36" s="138" t="str">
        <f>Januar!A36</f>
        <v>Weiterbildung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21"/>
      <c r="AG36" s="138" t="str">
        <f t="shared" si="2"/>
        <v>Weiterbildung</v>
      </c>
      <c r="AH36" s="292"/>
      <c r="AI36" s="111">
        <f t="shared" si="3"/>
        <v>0</v>
      </c>
      <c r="AJ36" s="112"/>
      <c r="AK36" s="112">
        <f>August!AL36</f>
        <v>0</v>
      </c>
      <c r="AL36" s="146">
        <f t="shared" si="4"/>
        <v>0</v>
      </c>
      <c r="AM36" s="133"/>
    </row>
    <row r="37" spans="1:39" s="126" customFormat="1" ht="19.5" customHeight="1">
      <c r="A37" s="138" t="str">
        <f>Januar!A37</f>
        <v>Besoldeter Urlaub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21"/>
      <c r="AG37" s="138" t="str">
        <f t="shared" si="2"/>
        <v>Besoldeter Urlaub</v>
      </c>
      <c r="AH37" s="292"/>
      <c r="AI37" s="111">
        <f t="shared" si="3"/>
        <v>0</v>
      </c>
      <c r="AJ37" s="112"/>
      <c r="AK37" s="112">
        <f>August!AL37</f>
        <v>0</v>
      </c>
      <c r="AL37" s="146">
        <f t="shared" si="4"/>
        <v>0</v>
      </c>
      <c r="AM37" s="133"/>
    </row>
    <row r="38" spans="1:39" s="126" customFormat="1" ht="19.5" customHeight="1">
      <c r="A38" s="138" t="str">
        <f>Januar!A38</f>
        <v>Unbesoldeter Urlaub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21"/>
      <c r="AG38" s="138" t="str">
        <f t="shared" si="2"/>
        <v>Unbesoldeter Urlaub</v>
      </c>
      <c r="AH38" s="292"/>
      <c r="AI38" s="111">
        <f t="shared" si="3"/>
        <v>0</v>
      </c>
      <c r="AJ38" s="112"/>
      <c r="AK38" s="112">
        <f>August!AL38</f>
        <v>0</v>
      </c>
      <c r="AL38" s="146">
        <f t="shared" si="4"/>
        <v>0</v>
      </c>
      <c r="AM38" s="133"/>
    </row>
    <row r="39" spans="1:39" s="126" customFormat="1" ht="19.5" customHeight="1">
      <c r="A39" s="138" t="str">
        <f>Januar!A39</f>
        <v>Nebenbeschäftigung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21"/>
      <c r="AG39" s="138" t="str">
        <f t="shared" si="2"/>
        <v>Nebenbeschäftigung</v>
      </c>
      <c r="AH39" s="292"/>
      <c r="AI39" s="111">
        <f t="shared" si="3"/>
        <v>0</v>
      </c>
      <c r="AJ39" s="112"/>
      <c r="AK39" s="112">
        <f>August!AL39</f>
        <v>0</v>
      </c>
      <c r="AL39" s="146">
        <f>AJ39+AK39-SUM(B39:AF39)</f>
        <v>0</v>
      </c>
      <c r="AM39" s="133"/>
    </row>
    <row r="40" spans="1:39" s="126" customFormat="1" ht="19.5" customHeight="1">
      <c r="A40" s="138" t="str">
        <f>Januar!A40</f>
        <v>DAG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21"/>
      <c r="AG40" s="138" t="str">
        <f t="shared" si="2"/>
        <v>DAG</v>
      </c>
      <c r="AH40" s="292"/>
      <c r="AI40" s="111">
        <f t="shared" si="3"/>
        <v>0</v>
      </c>
      <c r="AJ40" s="112"/>
      <c r="AK40" s="112">
        <f>August!AL40</f>
        <v>0</v>
      </c>
      <c r="AL40" s="146">
        <f>AJ40+AK40-SUM(B40:AF40)</f>
        <v>0</v>
      </c>
      <c r="AM40" s="133"/>
    </row>
    <row r="41" spans="1:39" s="126" customFormat="1" ht="19.5" customHeight="1" outlineLevel="1">
      <c r="A41" s="138" t="str">
        <f>Januar!A41</f>
        <v>Frei 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21"/>
      <c r="AG41" s="138" t="str">
        <f t="shared" si="2"/>
        <v>Frei 1</v>
      </c>
      <c r="AH41" s="292"/>
      <c r="AI41" s="111">
        <f t="shared" si="3"/>
        <v>0</v>
      </c>
      <c r="AJ41" s="112"/>
      <c r="AK41" s="112">
        <f>August!AL41</f>
        <v>0</v>
      </c>
      <c r="AL41" s="146">
        <f>AJ41+AK41+SUM(B41:AF41)</f>
        <v>0</v>
      </c>
      <c r="AM41" s="133"/>
    </row>
    <row r="42" spans="1:39" s="126" customFormat="1" ht="19.5" customHeight="1" outlineLevel="1">
      <c r="A42" s="138" t="str">
        <f>Januar!A42</f>
        <v>Frei 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21"/>
      <c r="AG42" s="138" t="str">
        <f t="shared" si="2"/>
        <v>Frei 2</v>
      </c>
      <c r="AH42" s="292"/>
      <c r="AI42" s="111">
        <f t="shared" si="3"/>
        <v>0</v>
      </c>
      <c r="AJ42" s="112"/>
      <c r="AK42" s="112">
        <f>August!AL42</f>
        <v>0</v>
      </c>
      <c r="AL42" s="146">
        <f>AJ42+AK42+SUM(B42:AF42)</f>
        <v>0</v>
      </c>
      <c r="AM42" s="133"/>
    </row>
    <row r="43" spans="1:39" s="126" customFormat="1" ht="19.5" customHeight="1" outlineLevel="1">
      <c r="A43" s="129" t="str">
        <f>Januar!A43</f>
        <v>Frei 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286"/>
      <c r="AG43" s="129" t="str">
        <f t="shared" si="2"/>
        <v>Frei 3</v>
      </c>
      <c r="AH43" s="337"/>
      <c r="AI43" s="250">
        <f t="shared" si="3"/>
        <v>0</v>
      </c>
      <c r="AJ43" s="253"/>
      <c r="AK43" s="112">
        <f>August!AL43</f>
        <v>0</v>
      </c>
      <c r="AL43" s="251">
        <f>AJ43+AK43+SUM(B43:AF43)</f>
        <v>0</v>
      </c>
      <c r="AM43" s="133"/>
    </row>
    <row r="44" spans="1:39" s="126" customFormat="1" ht="18" customHeight="1">
      <c r="A44" s="138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138"/>
      <c r="AH44" s="338"/>
      <c r="AI44" s="283"/>
      <c r="AJ44" s="309"/>
      <c r="AK44" s="309"/>
      <c r="AL44" s="310"/>
      <c r="AM44" s="133"/>
    </row>
    <row r="45" spans="1:39" s="126" customFormat="1" ht="19.5" customHeight="1" outlineLevel="1">
      <c r="A45" s="138" t="str">
        <f>Eingabeblatt!H29</f>
        <v>Projekt 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29" t="str">
        <f t="shared" si="2"/>
        <v>Projekt 1</v>
      </c>
      <c r="AH45" s="337"/>
      <c r="AI45" s="250">
        <f t="shared" si="3"/>
        <v>0</v>
      </c>
      <c r="AJ45" s="112"/>
      <c r="AK45" s="112">
        <f>August!AL45</f>
        <v>0</v>
      </c>
      <c r="AL45" s="251">
        <f>AJ45+AK45+SUM(B45:AF45)</f>
        <v>0</v>
      </c>
      <c r="AM45" s="133"/>
    </row>
    <row r="46" spans="1:39" s="126" customFormat="1" ht="19.5" customHeight="1" outlineLevel="1">
      <c r="A46" s="138" t="str">
        <f>Eingabeblatt!H30</f>
        <v>Projekt 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29" t="str">
        <f t="shared" si="2"/>
        <v>Projekt 2</v>
      </c>
      <c r="AH46" s="337"/>
      <c r="AI46" s="250">
        <f t="shared" si="3"/>
        <v>0</v>
      </c>
      <c r="AJ46" s="112"/>
      <c r="AK46" s="112">
        <f>August!AL46</f>
        <v>0</v>
      </c>
      <c r="AL46" s="251">
        <f>AJ46+AK46+SUM(B46:AF46)</f>
        <v>0</v>
      </c>
      <c r="AM46" s="133"/>
    </row>
    <row r="47" spans="1:39" s="126" customFormat="1" ht="19.5" customHeight="1" outlineLevel="1">
      <c r="A47" s="138" t="str">
        <f>Eingabeblatt!H31</f>
        <v>Projekt 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29" t="str">
        <f t="shared" si="2"/>
        <v>Projekt 3</v>
      </c>
      <c r="AH47" s="337"/>
      <c r="AI47" s="250">
        <f t="shared" si="3"/>
        <v>0</v>
      </c>
      <c r="AJ47" s="112"/>
      <c r="AK47" s="112">
        <f>August!AL47</f>
        <v>0</v>
      </c>
      <c r="AL47" s="251">
        <f>AJ47+AK47+SUM(B47:AF47)</f>
        <v>0</v>
      </c>
      <c r="AM47" s="133"/>
    </row>
    <row r="48" spans="1:39" s="126" customFormat="1" ht="18" customHeight="1">
      <c r="A48" s="306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138"/>
      <c r="AH48" s="338"/>
      <c r="AI48" s="283"/>
      <c r="AJ48" s="309"/>
      <c r="AK48" s="309"/>
      <c r="AL48" s="310"/>
      <c r="AM48" s="133"/>
    </row>
    <row r="49" spans="1:39" s="126" customFormat="1" ht="19.5" customHeight="1" outlineLevel="1">
      <c r="A49" s="138" t="str">
        <f>Eingabeblatt!H32</f>
        <v>Projekt 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29" t="str">
        <f t="shared" si="2"/>
        <v>Projekt 4</v>
      </c>
      <c r="AH49" s="337"/>
      <c r="AI49" s="250">
        <f t="shared" si="3"/>
        <v>0</v>
      </c>
      <c r="AJ49" s="112"/>
      <c r="AK49" s="112">
        <f>August!AL49</f>
        <v>0</v>
      </c>
      <c r="AL49" s="251">
        <f>AJ49+AK49+SUM(B49:AF49)</f>
        <v>0</v>
      </c>
      <c r="AM49" s="133"/>
    </row>
    <row r="50" spans="1:39" s="126" customFormat="1" ht="19.5" customHeight="1" outlineLevel="1">
      <c r="A50" s="138" t="str">
        <f>Eingabeblatt!H33</f>
        <v>Projekt 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29" t="str">
        <f t="shared" si="2"/>
        <v>Projekt 5</v>
      </c>
      <c r="AH50" s="337"/>
      <c r="AI50" s="250">
        <f t="shared" si="3"/>
        <v>0</v>
      </c>
      <c r="AJ50" s="112"/>
      <c r="AK50" s="112">
        <f>August!AL50</f>
        <v>0</v>
      </c>
      <c r="AL50" s="251">
        <f>AJ50+AK50+SUM(B50:AF50)</f>
        <v>0</v>
      </c>
      <c r="AM50" s="133"/>
    </row>
    <row r="51" spans="1:39" s="126" customFormat="1" ht="19.5" customHeight="1" outlineLevel="1">
      <c r="A51" s="138" t="str">
        <f>Eingabeblatt!H34</f>
        <v>Projekt 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29" t="str">
        <f t="shared" si="2"/>
        <v>Projekt 6</v>
      </c>
      <c r="AH51" s="337"/>
      <c r="AI51" s="250">
        <f t="shared" si="3"/>
        <v>0</v>
      </c>
      <c r="AJ51" s="112"/>
      <c r="AK51" s="112">
        <f>August!AL51</f>
        <v>0</v>
      </c>
      <c r="AL51" s="251">
        <f>AJ51+AK51+SUM(B51:AF51)</f>
        <v>0</v>
      </c>
      <c r="AM51" s="133"/>
    </row>
    <row r="52" spans="1:39" s="126" customFormat="1" ht="18" customHeight="1">
      <c r="A52" s="306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138"/>
      <c r="AH52" s="338"/>
      <c r="AI52" s="283"/>
      <c r="AJ52" s="309"/>
      <c r="AK52" s="309"/>
      <c r="AL52" s="310"/>
      <c r="AM52" s="133"/>
    </row>
    <row r="53" spans="1:39" s="126" customFormat="1" ht="19.5" customHeight="1" outlineLevel="1">
      <c r="A53" s="138" t="str">
        <f>Eingabeblatt!J29</f>
        <v>Projekt 7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29" t="str">
        <f t="shared" si="2"/>
        <v>Projekt 7</v>
      </c>
      <c r="AH53" s="337"/>
      <c r="AI53" s="250">
        <f t="shared" si="3"/>
        <v>0</v>
      </c>
      <c r="AJ53" s="112"/>
      <c r="AK53" s="112">
        <f>August!AL53</f>
        <v>0</v>
      </c>
      <c r="AL53" s="251">
        <f>AJ53+AK53+SUM(B53:AF53)</f>
        <v>0</v>
      </c>
      <c r="AM53" s="133"/>
    </row>
    <row r="54" spans="1:39" s="126" customFormat="1" ht="19.5" customHeight="1" outlineLevel="1">
      <c r="A54" s="138" t="str">
        <f>Eingabeblatt!J30</f>
        <v>Projekt 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29" t="str">
        <f t="shared" si="2"/>
        <v>Projekt 8</v>
      </c>
      <c r="AH54" s="337"/>
      <c r="AI54" s="250">
        <f t="shared" si="3"/>
        <v>0</v>
      </c>
      <c r="AJ54" s="112"/>
      <c r="AK54" s="112">
        <f>August!AL54</f>
        <v>0</v>
      </c>
      <c r="AL54" s="251">
        <f>AJ54+AK54+SUM(B54:AF54)</f>
        <v>0</v>
      </c>
      <c r="AM54" s="133"/>
    </row>
    <row r="55" spans="1:39" s="126" customFormat="1" ht="19.5" customHeight="1" outlineLevel="1">
      <c r="A55" s="138" t="str">
        <f>Eingabeblatt!J31</f>
        <v>Projekt 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29" t="str">
        <f t="shared" si="2"/>
        <v>Projekt 9</v>
      </c>
      <c r="AH55" s="337"/>
      <c r="AI55" s="250">
        <f t="shared" si="3"/>
        <v>0</v>
      </c>
      <c r="AJ55" s="112"/>
      <c r="AK55" s="112">
        <f>August!AL55</f>
        <v>0</v>
      </c>
      <c r="AL55" s="251">
        <f>AJ55+AK55+SUM(B55:AF55)</f>
        <v>0</v>
      </c>
      <c r="AM55" s="133"/>
    </row>
    <row r="56" spans="1:39" s="126" customFormat="1" ht="18" customHeight="1">
      <c r="A56" s="306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138"/>
      <c r="AH56" s="338"/>
      <c r="AI56" s="283"/>
      <c r="AJ56" s="309"/>
      <c r="AK56" s="309"/>
      <c r="AL56" s="310"/>
      <c r="AM56" s="133"/>
    </row>
    <row r="57" spans="1:39" s="126" customFormat="1" ht="19.5" customHeight="1" outlineLevel="1">
      <c r="A57" s="138" t="str">
        <f>Eingabeblatt!J32</f>
        <v>Projekt 10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29" t="str">
        <f t="shared" si="2"/>
        <v>Projekt 10</v>
      </c>
      <c r="AH57" s="337"/>
      <c r="AI57" s="250">
        <f t="shared" si="3"/>
        <v>0</v>
      </c>
      <c r="AJ57" s="112"/>
      <c r="AK57" s="112">
        <f>August!AL57</f>
        <v>0</v>
      </c>
      <c r="AL57" s="251">
        <f>AJ57+AK57+SUM(B57:AF57)</f>
        <v>0</v>
      </c>
      <c r="AM57" s="133"/>
    </row>
    <row r="58" spans="1:39" s="126" customFormat="1" ht="19.5" customHeight="1" outlineLevel="1">
      <c r="A58" s="138" t="str">
        <f>Eingabeblatt!J33</f>
        <v>Projekt 11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29" t="str">
        <f t="shared" si="2"/>
        <v>Projekt 11</v>
      </c>
      <c r="AH58" s="337"/>
      <c r="AI58" s="250">
        <f t="shared" si="3"/>
        <v>0</v>
      </c>
      <c r="AJ58" s="112"/>
      <c r="AK58" s="112">
        <f>August!AL58</f>
        <v>0</v>
      </c>
      <c r="AL58" s="251">
        <f>AJ58+AK58+SUM(B58:AF58)</f>
        <v>0</v>
      </c>
      <c r="AM58" s="133"/>
    </row>
    <row r="59" spans="1:39" s="126" customFormat="1" ht="19.5" customHeight="1" outlineLevel="1">
      <c r="A59" s="138" t="str">
        <f>Eingabeblatt!J34</f>
        <v>Projekt 12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29" t="str">
        <f t="shared" si="2"/>
        <v>Projekt 12</v>
      </c>
      <c r="AH59" s="337"/>
      <c r="AI59" s="250">
        <f t="shared" si="3"/>
        <v>0</v>
      </c>
      <c r="AJ59" s="253"/>
      <c r="AK59" s="112">
        <f>August!AL59</f>
        <v>0</v>
      </c>
      <c r="AL59" s="251">
        <f>AJ59+AK59+SUM(B59:AF59)</f>
        <v>0</v>
      </c>
      <c r="AM59" s="133"/>
    </row>
    <row r="60" spans="1:39" s="126" customFormat="1" ht="30" customHeight="1">
      <c r="A60" s="148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148"/>
      <c r="AH60" s="131"/>
      <c r="AI60" s="254"/>
      <c r="AJ60" s="254"/>
      <c r="AK60" s="254"/>
      <c r="AL60" s="255"/>
      <c r="AM60" s="252"/>
    </row>
    <row r="61" spans="1:39" s="235" customFormat="1" ht="30" customHeight="1">
      <c r="A61" s="236" t="s">
        <v>120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8"/>
      <c r="AH61" s="233"/>
      <c r="AI61" s="231"/>
      <c r="AJ61" s="231"/>
      <c r="AK61" s="231"/>
      <c r="AL61" s="239"/>
      <c r="AM61" s="230"/>
    </row>
    <row r="62" spans="1:39" s="235" customFormat="1" ht="49.5" customHeight="1">
      <c r="A62" s="237" t="s">
        <v>37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2"/>
      <c r="AH62" s="233"/>
      <c r="AI62" s="230"/>
      <c r="AJ62" s="230"/>
      <c r="AK62" s="230"/>
      <c r="AL62" s="234"/>
      <c r="AM62" s="230"/>
    </row>
    <row r="63" spans="1:39" ht="49.5" customHeight="1">
      <c r="A63" s="40" t="s">
        <v>121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8"/>
      <c r="P63" s="28"/>
      <c r="Q63" s="50" t="s">
        <v>123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28"/>
      <c r="AF63" s="28"/>
      <c r="AG63" s="51" t="s">
        <v>122</v>
      </c>
      <c r="AH63" s="52"/>
      <c r="AI63" s="40"/>
      <c r="AJ63" s="40"/>
      <c r="AK63" s="40"/>
      <c r="AL63" s="53"/>
      <c r="AM63" s="40"/>
    </row>
    <row r="64" spans="1:39" ht="15">
      <c r="A64" s="2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9"/>
      <c r="AH64" s="41"/>
      <c r="AI64" s="20"/>
      <c r="AJ64" s="20"/>
      <c r="AK64" s="20"/>
      <c r="AL64" s="13"/>
      <c r="AM64" s="20"/>
    </row>
    <row r="65" spans="1:39" ht="15">
      <c r="A65" s="20" t="s">
        <v>124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9"/>
      <c r="AH65" s="41"/>
      <c r="AI65" s="20"/>
      <c r="AJ65" s="20"/>
      <c r="AK65" s="20"/>
      <c r="AL65" s="13"/>
      <c r="AM65" s="20"/>
    </row>
    <row r="66" spans="1:39" ht="15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9"/>
      <c r="AH66" s="41"/>
      <c r="AI66" s="20"/>
      <c r="AJ66" s="20"/>
      <c r="AK66" s="20"/>
      <c r="AL66" s="13"/>
      <c r="AM66" s="20"/>
    </row>
    <row r="67" spans="2:38" ht="1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  <c r="AL67" s="57"/>
    </row>
    <row r="68" spans="2:38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5"/>
      <c r="AL68" s="57"/>
    </row>
    <row r="69" spans="2:38" ht="1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5"/>
      <c r="AL69" s="57"/>
    </row>
    <row r="70" spans="2:38" ht="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5"/>
      <c r="AL70" s="57"/>
    </row>
    <row r="71" spans="2:38" ht="1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5"/>
      <c r="AL71" s="57"/>
    </row>
    <row r="72" spans="2:38" ht="1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5"/>
      <c r="AL72" s="57"/>
    </row>
    <row r="73" spans="2:33" ht="1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5"/>
    </row>
    <row r="74" spans="2:33" ht="1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5"/>
    </row>
    <row r="75" spans="2:33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5"/>
    </row>
    <row r="76" spans="2:33" ht="1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</row>
    <row r="77" spans="2:33" ht="1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</row>
    <row r="78" spans="2:33" ht="1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</row>
    <row r="79" spans="2:33" ht="1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5"/>
    </row>
    <row r="80" spans="2:33" ht="1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5"/>
    </row>
    <row r="81" spans="2:33" ht="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5"/>
    </row>
    <row r="82" spans="2:33" ht="1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5"/>
    </row>
    <row r="83" spans="2:33" ht="1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5"/>
    </row>
    <row r="84" spans="2:33" ht="1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5"/>
    </row>
    <row r="85" spans="2:33" ht="1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5"/>
    </row>
    <row r="86" spans="2:33" ht="1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5"/>
    </row>
    <row r="87" spans="2:33" ht="1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5"/>
    </row>
  </sheetData>
  <sheetProtection formatCells="0" selectLockedCells="1"/>
  <mergeCells count="8">
    <mergeCell ref="B62:N62"/>
    <mergeCell ref="AH7:AI7"/>
    <mergeCell ref="G1:H1"/>
    <mergeCell ref="D2:O2"/>
    <mergeCell ref="D3:O3"/>
    <mergeCell ref="D4:O4"/>
    <mergeCell ref="D5:O5"/>
    <mergeCell ref="X2:Y2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orientation="landscape" paperSize="9" scale="35" r:id="rId3"/>
  <headerFooter alignWithMargins="0">
    <oddFooter>&amp;L&amp;"Arial,Standard"&amp;11Monatsabrechnung &amp;A&amp;C&amp;"Arial,Standard"&amp;11&amp;D&amp;R&amp;"Arial,Standard"&amp;11&amp;P von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B8" sqref="B8"/>
    </sheetView>
  </sheetViews>
  <sheetFormatPr defaultColWidth="11.00390625" defaultRowHeight="12.75" outlineLevelRow="1" outlineLevelCol="1"/>
  <cols>
    <col min="1" max="1" width="17.625" style="42" customWidth="1"/>
    <col min="2" max="32" width="5.75390625" style="42" customWidth="1"/>
    <col min="33" max="33" width="18.375" style="59" customWidth="1"/>
    <col min="34" max="34" width="2.375" style="56" customWidth="1"/>
    <col min="35" max="35" width="9.125" style="42" customWidth="1"/>
    <col min="36" max="36" width="11.625" style="42" customWidth="1" outlineLevel="1"/>
    <col min="37" max="37" width="10.625" style="42" customWidth="1" outlineLevel="1"/>
    <col min="38" max="38" width="10.625" style="58" customWidth="1" outlineLevel="1"/>
    <col min="39" max="39" width="12.625" style="42" customWidth="1"/>
    <col min="40" max="16384" width="10.75390625" style="42" customWidth="1"/>
  </cols>
  <sheetData>
    <row r="1" spans="1:39" s="39" customFormat="1" ht="23.25">
      <c r="A1" s="244" t="str">
        <f>Eingabeblatt!A1</f>
        <v>Arbeitszeittabelle</v>
      </c>
      <c r="B1" s="33"/>
      <c r="C1" s="33"/>
      <c r="D1" s="33"/>
      <c r="E1" s="33"/>
      <c r="F1" s="34" t="str">
        <f>Eingabeblatt!A21</f>
        <v>Oktober</v>
      </c>
      <c r="G1" s="409">
        <f>Eingabeblatt!B2</f>
        <v>2008</v>
      </c>
      <c r="H1" s="409"/>
      <c r="I1" s="33"/>
      <c r="J1" s="33"/>
      <c r="K1" s="33"/>
      <c r="L1" s="33"/>
      <c r="M1" s="33"/>
      <c r="N1" s="33"/>
      <c r="O1" s="33"/>
      <c r="P1" s="33"/>
      <c r="Q1" s="33"/>
      <c r="R1" s="35"/>
      <c r="S1" s="33"/>
      <c r="T1" s="33"/>
      <c r="U1" s="33"/>
      <c r="V1" s="36"/>
      <c r="W1" s="36"/>
      <c r="X1" s="33"/>
      <c r="Y1" s="35"/>
      <c r="Z1" s="33"/>
      <c r="AA1" s="33"/>
      <c r="AB1" s="33"/>
      <c r="AC1" s="33"/>
      <c r="AD1" s="33"/>
      <c r="AE1" s="33"/>
      <c r="AF1" s="33"/>
      <c r="AG1" s="32"/>
      <c r="AH1" s="37"/>
      <c r="AI1" s="33"/>
      <c r="AJ1" s="33"/>
      <c r="AK1" s="33"/>
      <c r="AL1" s="245"/>
      <c r="AM1" s="38" t="str">
        <f>Eingabeblatt!L1</f>
        <v>Version 1.4.0</v>
      </c>
    </row>
    <row r="2" spans="1:39" s="126" customFormat="1" ht="19.5" customHeight="1">
      <c r="A2" s="99"/>
      <c r="B2" s="77" t="str">
        <f>Eingabeblatt!A3</f>
        <v>Name</v>
      </c>
      <c r="C2" s="127"/>
      <c r="D2" s="410" t="str">
        <f>Eingabeblatt!B3</f>
        <v>Name Arbeitnehmer/in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  <c r="P2" s="70"/>
      <c r="Q2" s="77" t="s">
        <v>111</v>
      </c>
      <c r="R2" s="268"/>
      <c r="S2" s="127"/>
      <c r="T2" s="127"/>
      <c r="U2" s="127"/>
      <c r="V2" s="269"/>
      <c r="W2" s="269"/>
      <c r="X2" s="416">
        <f>IF(Eingabeblatt!H21="","-     ",Eingabeblatt!H21)</f>
        <v>100</v>
      </c>
      <c r="Y2" s="416"/>
      <c r="Z2" s="128" t="s">
        <v>93</v>
      </c>
      <c r="AA2" s="70"/>
      <c r="AB2" s="70"/>
      <c r="AC2" s="70"/>
      <c r="AD2" s="70"/>
      <c r="AE2" s="70"/>
      <c r="AF2" s="70"/>
      <c r="AG2" s="69"/>
      <c r="AH2" s="124"/>
      <c r="AI2" s="70"/>
      <c r="AJ2" s="70"/>
      <c r="AK2" s="70"/>
      <c r="AL2" s="125"/>
      <c r="AM2" s="70"/>
    </row>
    <row r="3" spans="1:39" s="126" customFormat="1" ht="19.5" customHeight="1">
      <c r="A3" s="118"/>
      <c r="B3" s="77" t="str">
        <f>Eingabeblatt!H2</f>
        <v>Funktion</v>
      </c>
      <c r="C3" s="127"/>
      <c r="D3" s="412" t="str">
        <f>Eingabeblatt!I2</f>
        <v>Funktionsbeschreibung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  <c r="P3" s="70"/>
      <c r="Q3" s="68" t="s">
        <v>109</v>
      </c>
      <c r="R3" s="122"/>
      <c r="S3" s="122"/>
      <c r="T3" s="122"/>
      <c r="U3" s="122"/>
      <c r="V3" s="265"/>
      <c r="W3" s="265"/>
      <c r="X3" s="266"/>
      <c r="Y3" s="267">
        <f>Eingabeblatt!J21</f>
        <v>0.35</v>
      </c>
      <c r="Z3" s="123" t="s">
        <v>110</v>
      </c>
      <c r="AA3" s="70"/>
      <c r="AB3" s="70"/>
      <c r="AC3" s="70"/>
      <c r="AD3" s="70"/>
      <c r="AE3" s="70"/>
      <c r="AF3" s="70"/>
      <c r="AG3" s="69"/>
      <c r="AH3" s="124"/>
      <c r="AI3" s="70"/>
      <c r="AJ3" s="70"/>
      <c r="AK3" s="70"/>
      <c r="AL3" s="125"/>
      <c r="AM3" s="70"/>
    </row>
    <row r="4" spans="1:39" s="126" customFormat="1" ht="19.5" customHeight="1">
      <c r="A4" s="118"/>
      <c r="B4" s="77" t="str">
        <f>Eingabeblatt!H3</f>
        <v>Institut</v>
      </c>
      <c r="C4" s="127"/>
      <c r="D4" s="412" t="str">
        <f>Eingabeblatt!I3</f>
        <v>Angabe Institut</v>
      </c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3"/>
      <c r="P4" s="70"/>
      <c r="Q4" s="118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69"/>
      <c r="AH4" s="124"/>
      <c r="AI4" s="70"/>
      <c r="AJ4" s="70"/>
      <c r="AK4" s="70"/>
      <c r="AL4" s="125"/>
      <c r="AM4" s="70"/>
    </row>
    <row r="5" spans="1:39" s="126" customFormat="1" ht="19.5" customHeight="1">
      <c r="A5" s="118"/>
      <c r="B5" s="68" t="str">
        <f>Eingabeblatt!H4</f>
        <v>Abteilung</v>
      </c>
      <c r="C5" s="122"/>
      <c r="D5" s="414" t="str">
        <f>Eingabeblatt!I4</f>
        <v>Angabe Abteilung</v>
      </c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5"/>
      <c r="P5" s="70"/>
      <c r="Q5" s="11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 t="s">
        <v>125</v>
      </c>
      <c r="AG5" s="69"/>
      <c r="AH5" s="124"/>
      <c r="AI5" s="70"/>
      <c r="AJ5" s="70"/>
      <c r="AK5" s="70"/>
      <c r="AL5" s="125"/>
      <c r="AM5" s="70"/>
    </row>
    <row r="6" spans="1:39" s="126" customFormat="1" ht="19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69"/>
      <c r="AH6" s="124"/>
      <c r="AI6" s="70"/>
      <c r="AJ6" s="70"/>
      <c r="AK6" s="70"/>
      <c r="AL6" s="125"/>
      <c r="AM6" s="70"/>
    </row>
    <row r="7" spans="1:39" s="45" customFormat="1" ht="45">
      <c r="A7" s="248" t="s">
        <v>72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3">
        <v>30</v>
      </c>
      <c r="AF7" s="274">
        <v>31</v>
      </c>
      <c r="AG7" s="249" t="str">
        <f aca="true" t="shared" si="0" ref="AG7:AG16">A7</f>
        <v>Tag</v>
      </c>
      <c r="AH7" s="417" t="s">
        <v>140</v>
      </c>
      <c r="AI7" s="408"/>
      <c r="AJ7" s="8" t="s">
        <v>0</v>
      </c>
      <c r="AK7" s="8" t="s">
        <v>126</v>
      </c>
      <c r="AL7" s="44" t="s">
        <v>66</v>
      </c>
      <c r="AM7" s="8" t="s">
        <v>128</v>
      </c>
    </row>
    <row r="8" spans="1:39" s="126" customFormat="1" ht="19.5" customHeight="1">
      <c r="A8" s="134" t="s">
        <v>73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5" t="str">
        <f t="shared" si="0"/>
        <v>ein</v>
      </c>
      <c r="AH8" s="339"/>
      <c r="AI8" s="272"/>
      <c r="AJ8" s="174"/>
      <c r="AK8" s="132"/>
      <c r="AL8" s="133"/>
      <c r="AM8" s="132"/>
    </row>
    <row r="9" spans="1:39" s="126" customFormat="1" ht="19.5" customHeight="1">
      <c r="A9" s="134" t="s">
        <v>74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5" t="str">
        <f t="shared" si="0"/>
        <v>aus</v>
      </c>
      <c r="AH9" s="339"/>
      <c r="AI9" s="272"/>
      <c r="AJ9" s="174"/>
      <c r="AK9" s="132"/>
      <c r="AL9" s="133"/>
      <c r="AM9" s="132"/>
    </row>
    <row r="10" spans="1:39" s="126" customFormat="1" ht="19.5" customHeight="1">
      <c r="A10" s="134" t="s">
        <v>73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5" t="str">
        <f t="shared" si="0"/>
        <v>ein</v>
      </c>
      <c r="AH10" s="339"/>
      <c r="AI10" s="272"/>
      <c r="AJ10" s="174"/>
      <c r="AK10" s="132"/>
      <c r="AL10" s="133"/>
      <c r="AM10" s="132"/>
    </row>
    <row r="11" spans="1:39" s="126" customFormat="1" ht="19.5" customHeight="1">
      <c r="A11" s="134" t="s">
        <v>74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5" t="str">
        <f t="shared" si="0"/>
        <v>aus</v>
      </c>
      <c r="AH11" s="339"/>
      <c r="AI11" s="145"/>
      <c r="AJ11" s="132"/>
      <c r="AK11" s="132"/>
      <c r="AL11" s="133"/>
      <c r="AM11" s="132"/>
    </row>
    <row r="12" spans="1:39" s="126" customFormat="1" ht="19.5" customHeight="1">
      <c r="A12" s="134" t="s">
        <v>73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5" t="str">
        <f t="shared" si="0"/>
        <v>ein</v>
      </c>
      <c r="AH12" s="339"/>
      <c r="AI12" s="145"/>
      <c r="AJ12" s="132"/>
      <c r="AK12" s="132"/>
      <c r="AL12" s="133"/>
      <c r="AM12" s="132"/>
    </row>
    <row r="13" spans="1:39" s="126" customFormat="1" ht="19.5" customHeight="1">
      <c r="A13" s="134" t="s">
        <v>74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35" t="str">
        <f t="shared" si="0"/>
        <v>aus</v>
      </c>
      <c r="AH13" s="339"/>
      <c r="AI13" s="145"/>
      <c r="AJ13" s="132"/>
      <c r="AK13" s="132"/>
      <c r="AL13" s="133"/>
      <c r="AM13" s="132"/>
    </row>
    <row r="14" spans="1:39" s="126" customFormat="1" ht="19.5" customHeight="1">
      <c r="A14" s="150" t="str">
        <f>Januar!A14</f>
        <v>AZ-Saldo</v>
      </c>
      <c r="B14" s="157">
        <f aca="true" t="shared" si="1" ref="B14:AF14">(B9-B8)+(B11-B10)+(B13-B12)+B29+B31+B32+B33+B34+B35+B36+B37+B38+B39+B40+B41+B42+B43</f>
        <v>0</v>
      </c>
      <c r="C14" s="157">
        <f t="shared" si="1"/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0</v>
      </c>
      <c r="H14" s="157">
        <f t="shared" si="1"/>
        <v>0</v>
      </c>
      <c r="I14" s="157">
        <f t="shared" si="1"/>
        <v>0</v>
      </c>
      <c r="J14" s="157">
        <f t="shared" si="1"/>
        <v>0</v>
      </c>
      <c r="K14" s="157">
        <f t="shared" si="1"/>
        <v>0</v>
      </c>
      <c r="L14" s="157">
        <f t="shared" si="1"/>
        <v>0</v>
      </c>
      <c r="M14" s="157">
        <f t="shared" si="1"/>
        <v>0</v>
      </c>
      <c r="N14" s="157">
        <f t="shared" si="1"/>
        <v>0</v>
      </c>
      <c r="O14" s="157">
        <f t="shared" si="1"/>
        <v>0</v>
      </c>
      <c r="P14" s="157">
        <f t="shared" si="1"/>
        <v>0</v>
      </c>
      <c r="Q14" s="157">
        <f t="shared" si="1"/>
        <v>0</v>
      </c>
      <c r="R14" s="157">
        <f t="shared" si="1"/>
        <v>0</v>
      </c>
      <c r="S14" s="157">
        <f t="shared" si="1"/>
        <v>0</v>
      </c>
      <c r="T14" s="157">
        <f t="shared" si="1"/>
        <v>0</v>
      </c>
      <c r="U14" s="157">
        <f t="shared" si="1"/>
        <v>0</v>
      </c>
      <c r="V14" s="157">
        <f t="shared" si="1"/>
        <v>0</v>
      </c>
      <c r="W14" s="157">
        <f t="shared" si="1"/>
        <v>0</v>
      </c>
      <c r="X14" s="157">
        <f t="shared" si="1"/>
        <v>0</v>
      </c>
      <c r="Y14" s="157">
        <f t="shared" si="1"/>
        <v>0</v>
      </c>
      <c r="Z14" s="157">
        <f t="shared" si="1"/>
        <v>0</v>
      </c>
      <c r="AA14" s="157">
        <f t="shared" si="1"/>
        <v>0</v>
      </c>
      <c r="AB14" s="157">
        <f t="shared" si="1"/>
        <v>0</v>
      </c>
      <c r="AC14" s="157">
        <f t="shared" si="1"/>
        <v>0</v>
      </c>
      <c r="AD14" s="157">
        <f t="shared" si="1"/>
        <v>0</v>
      </c>
      <c r="AE14" s="157">
        <f t="shared" si="1"/>
        <v>0</v>
      </c>
      <c r="AF14" s="153">
        <f t="shared" si="1"/>
        <v>0</v>
      </c>
      <c r="AG14" s="150" t="str">
        <f t="shared" si="0"/>
        <v>AZ-Saldo</v>
      </c>
      <c r="AH14" s="292"/>
      <c r="AI14" s="111">
        <f>SUM(B14:AF14)</f>
        <v>0</v>
      </c>
      <c r="AJ14" s="132"/>
      <c r="AK14" s="132"/>
      <c r="AL14" s="133"/>
      <c r="AM14" s="132"/>
    </row>
    <row r="15" spans="1:39" s="126" customFormat="1" ht="19.5" customHeight="1" outlineLevel="1">
      <c r="A15" s="138" t="str">
        <f>Januar!A15</f>
        <v>Angeordnete ÜZ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164"/>
      <c r="AG15" s="138" t="str">
        <f t="shared" si="0"/>
        <v>Angeordnete ÜZ</v>
      </c>
      <c r="AH15" s="292"/>
      <c r="AI15" s="111">
        <f>SUM(B15:AF15)</f>
        <v>0</v>
      </c>
      <c r="AJ15" s="132"/>
      <c r="AK15" s="132"/>
      <c r="AL15" s="133"/>
      <c r="AM15" s="132"/>
    </row>
    <row r="16" spans="1:39" s="126" customFormat="1" ht="19.5" customHeight="1" outlineLevel="1">
      <c r="A16" s="138" t="str">
        <f>Januar!A16</f>
        <v>Kompensation ÜZ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164"/>
      <c r="AG16" s="138" t="str">
        <f t="shared" si="0"/>
        <v>Kompensation ÜZ</v>
      </c>
      <c r="AH16" s="292"/>
      <c r="AI16" s="111">
        <f>SUM(B16:AF16)</f>
        <v>0</v>
      </c>
      <c r="AJ16" s="132"/>
      <c r="AK16" s="132"/>
      <c r="AL16" s="133"/>
      <c r="AM16" s="132"/>
    </row>
    <row r="17" spans="1:39" s="264" customFormat="1" ht="30.75" customHeight="1" outlineLevel="1">
      <c r="A17" s="27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2"/>
      <c r="AG17" s="67" t="s">
        <v>172</v>
      </c>
      <c r="AH17" s="340"/>
      <c r="AI17" s="172">
        <f>AI14-AI15+AI16</f>
        <v>0</v>
      </c>
      <c r="AJ17" s="167"/>
      <c r="AK17" s="167"/>
      <c r="AL17" s="168"/>
      <c r="AM17" s="167"/>
    </row>
    <row r="18" spans="1:39" s="126" customFormat="1" ht="19.5" customHeight="1">
      <c r="A18" s="134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7"/>
      <c r="AG18" s="138" t="s">
        <v>98</v>
      </c>
      <c r="AH18" s="292"/>
      <c r="AI18" s="111">
        <f>Eingabeblatt!I21</f>
        <v>8.05</v>
      </c>
      <c r="AJ18" s="132"/>
      <c r="AK18" s="132"/>
      <c r="AL18" s="133"/>
      <c r="AM18" s="132"/>
    </row>
    <row r="19" spans="1:39" s="48" customFormat="1" ht="30.75" customHeight="1" outlineLevel="1">
      <c r="A19" s="4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47"/>
      <c r="AG19" s="67" t="s">
        <v>118</v>
      </c>
      <c r="AH19" s="340"/>
      <c r="AI19" s="172">
        <f>AI14-AI18-AI15+AI16</f>
        <v>-8.05</v>
      </c>
      <c r="AJ19" s="167"/>
      <c r="AK19" s="167"/>
      <c r="AL19" s="168"/>
      <c r="AM19" s="31"/>
    </row>
    <row r="20" spans="1:39" s="48" customFormat="1" ht="30.75" customHeight="1" outlineLevel="1">
      <c r="A20" s="4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275"/>
      <c r="AG20" s="279" t="s">
        <v>117</v>
      </c>
      <c r="AH20" s="341" t="s">
        <v>99</v>
      </c>
      <c r="AI20" s="281"/>
      <c r="AJ20" s="271"/>
      <c r="AK20" s="167"/>
      <c r="AL20" s="168"/>
      <c r="AM20" s="31"/>
    </row>
    <row r="21" spans="1:39" s="144" customFormat="1" ht="19.5" customHeigh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2"/>
      <c r="AG21" s="143" t="s">
        <v>119</v>
      </c>
      <c r="AH21" s="342"/>
      <c r="AI21" s="171">
        <f>IF(AH20="+",(AI14-AI18+AI20-AI15+AI16),(AI14-AI18-AI20-AI15+AI16))</f>
        <v>-8.05</v>
      </c>
      <c r="AJ21" s="108"/>
      <c r="AK21" s="108">
        <f>September!AL21</f>
        <v>-65.60000000000001</v>
      </c>
      <c r="AL21" s="146">
        <f>AI21+AJ21+AK21</f>
        <v>-73.65</v>
      </c>
      <c r="AM21" s="246">
        <f>AL21</f>
        <v>-73.65</v>
      </c>
    </row>
    <row r="22" spans="1:39" s="48" customFormat="1" ht="45.75" customHeight="1" outlineLevel="1">
      <c r="A22" s="46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59"/>
      <c r="AG22" s="276" t="s">
        <v>2</v>
      </c>
      <c r="AH22" s="343"/>
      <c r="AI22" s="258">
        <f>AI15-AI16</f>
        <v>0</v>
      </c>
      <c r="AJ22" s="31"/>
      <c r="AK22" s="31"/>
      <c r="AL22" s="270"/>
      <c r="AM22" s="31"/>
    </row>
    <row r="23" spans="1:39" s="126" customFormat="1" ht="19.5" customHeight="1" outlineLevel="1">
      <c r="A23" s="134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7"/>
      <c r="AG23" s="138" t="s">
        <v>91</v>
      </c>
      <c r="AH23" s="292"/>
      <c r="AI23" s="111">
        <f>IF(AI22&gt;0,(AI22*0.25),0)</f>
        <v>0</v>
      </c>
      <c r="AJ23" s="132"/>
      <c r="AK23" s="132"/>
      <c r="AL23" s="133"/>
      <c r="AM23" s="132"/>
    </row>
    <row r="24" spans="1:39" s="126" customFormat="1" ht="19.5" customHeight="1" outlineLevel="1">
      <c r="A24" s="134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7"/>
      <c r="AG24" s="129" t="s">
        <v>127</v>
      </c>
      <c r="AH24" s="344" t="s">
        <v>99</v>
      </c>
      <c r="AI24" s="290"/>
      <c r="AJ24" s="132"/>
      <c r="AK24" s="132"/>
      <c r="AL24" s="133"/>
      <c r="AM24" s="132"/>
    </row>
    <row r="25" spans="1:39" s="48" customFormat="1" ht="30.75" customHeight="1">
      <c r="A25" s="46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59"/>
      <c r="AG25" s="67" t="s">
        <v>129</v>
      </c>
      <c r="AH25" s="343"/>
      <c r="AI25" s="172">
        <f>IF(AH24="+",(AI22+AI23+AI24),(AI22+AI23-AI24))</f>
        <v>0</v>
      </c>
      <c r="AJ25" s="260"/>
      <c r="AK25" s="260">
        <f>September!AL25</f>
        <v>0</v>
      </c>
      <c r="AL25" s="173">
        <f>AI25+AJ25+AK25</f>
        <v>0</v>
      </c>
      <c r="AM25" s="247">
        <f>Jahresabrechnung!I24</f>
        <v>0</v>
      </c>
    </row>
    <row r="26" spans="1:39" s="126" customFormat="1" ht="19.5" customHeight="1">
      <c r="A26" s="13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6"/>
      <c r="AG26" s="134"/>
      <c r="AH26" s="339"/>
      <c r="AI26" s="145"/>
      <c r="AJ26" s="132"/>
      <c r="AK26" s="132"/>
      <c r="AL26" s="133"/>
      <c r="AM26" s="132"/>
    </row>
    <row r="27" spans="1:39" s="126" customFormat="1" ht="19.5" customHeight="1">
      <c r="A27" s="138" t="str">
        <f>Januar!A27</f>
        <v>Kompensation AZ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21"/>
      <c r="AG27" s="138" t="str">
        <f>A27</f>
        <v>Kompensation AZ</v>
      </c>
      <c r="AH27" s="292"/>
      <c r="AI27" s="111">
        <f>SUM(B27:AF27)</f>
        <v>0</v>
      </c>
      <c r="AJ27" s="112">
        <f>Eingabeblatt!L21</f>
        <v>0.43750000000000006</v>
      </c>
      <c r="AK27" s="112">
        <f>September!AL27</f>
        <v>3.9375000000000004</v>
      </c>
      <c r="AL27" s="146">
        <f>AJ27+AK27-SUM(B27:AF27)</f>
        <v>4.375000000000001</v>
      </c>
      <c r="AM27" s="146">
        <f>Eingabeblatt!E33-Jahresabrechnung!C12-Jahresabrechnung!C13-Jahresabrechnung!C14-Jahresabrechnung!C15-Jahresabrechnung!C16-Jahresabrechnung!C17-Jahresabrechnung!C18-Jahresabrechnung!C19-Jahresabrechnung!C20-Jahresabrechnung!C21</f>
        <v>5.250000000000001</v>
      </c>
    </row>
    <row r="28" spans="1:39" s="126" customFormat="1" ht="19.5" customHeight="1">
      <c r="A28" s="129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282"/>
      <c r="AG28" s="129"/>
      <c r="AH28" s="338"/>
      <c r="AI28" s="283"/>
      <c r="AJ28" s="137"/>
      <c r="AK28" s="137"/>
      <c r="AL28" s="284"/>
      <c r="AM28" s="132"/>
    </row>
    <row r="29" spans="1:39" s="126" customFormat="1" ht="19.5" customHeight="1">
      <c r="A29" s="138" t="str">
        <f>Januar!A29</f>
        <v>Ferien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21"/>
      <c r="AG29" s="138" t="str">
        <f>A29</f>
        <v>Ferien</v>
      </c>
      <c r="AH29" s="292"/>
      <c r="AI29" s="111">
        <f>SUM(B29:AF29)</f>
        <v>0</v>
      </c>
      <c r="AJ29" s="112">
        <f>Eingabeblatt!K21</f>
        <v>0.5833333333333334</v>
      </c>
      <c r="AK29" s="112">
        <f>September!AL29</f>
        <v>5.25</v>
      </c>
      <c r="AL29" s="146">
        <f>IF(AH30="+",(AJ29+AK29-SUM(B29:AF29)+AI30),(AJ29+AK29-SUM(B29:AF29)-AI30))</f>
        <v>5.833333333333333</v>
      </c>
      <c r="AM29" s="146">
        <f>Eingabeblatt!E31-Jahresabrechnung!K12-Jahresabrechnung!K13-Jahresabrechnung!K14-Jahresabrechnung!K15-Jahresabrechnung!K16-Jahresabrechnung!K17-Jahresabrechnung!K18-Jahresabrechnung!K19-Jahresabrechnung!K20-Jahresabrechnung!K21</f>
        <v>6.999999999999999</v>
      </c>
    </row>
    <row r="30" spans="1:39" s="126" customFormat="1" ht="19.5" customHeight="1" outlineLevel="1">
      <c r="A30" s="134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6"/>
      <c r="AG30" s="129" t="s">
        <v>39</v>
      </c>
      <c r="AH30" s="344" t="s">
        <v>99</v>
      </c>
      <c r="AI30" s="285"/>
      <c r="AJ30" s="132"/>
      <c r="AK30" s="132"/>
      <c r="AL30" s="133"/>
      <c r="AM30" s="132"/>
    </row>
    <row r="31" spans="1:39" s="126" customFormat="1" ht="19.5" customHeight="1">
      <c r="A31" s="138" t="str">
        <f>Januar!A31</f>
        <v>Arztbesuch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21"/>
      <c r="AG31" s="138" t="str">
        <f aca="true" t="shared" si="2" ref="AG31:AG59">A31</f>
        <v>Arztbesuch</v>
      </c>
      <c r="AH31" s="292"/>
      <c r="AI31" s="111">
        <f aca="true" t="shared" si="3" ref="AI31:AI59">SUM(B31:AF31)</f>
        <v>0</v>
      </c>
      <c r="AJ31" s="112"/>
      <c r="AK31" s="112">
        <f>September!AL31</f>
        <v>0</v>
      </c>
      <c r="AL31" s="146">
        <f aca="true" t="shared" si="4" ref="AL31:AL38">AJ31+AK31+SUM(B31:AF31)</f>
        <v>0</v>
      </c>
      <c r="AM31" s="133"/>
    </row>
    <row r="32" spans="1:39" s="126" customFormat="1" ht="19.5" customHeight="1">
      <c r="A32" s="138" t="str">
        <f>Januar!A32</f>
        <v>Krankheit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21"/>
      <c r="AG32" s="138" t="str">
        <f t="shared" si="2"/>
        <v>Krankheit</v>
      </c>
      <c r="AH32" s="292"/>
      <c r="AI32" s="111">
        <f t="shared" si="3"/>
        <v>0</v>
      </c>
      <c r="AJ32" s="112"/>
      <c r="AK32" s="112">
        <f>September!AL32</f>
        <v>0</v>
      </c>
      <c r="AL32" s="146">
        <f t="shared" si="4"/>
        <v>0</v>
      </c>
      <c r="AM32" s="133"/>
    </row>
    <row r="33" spans="1:39" s="126" customFormat="1" ht="19.5" customHeight="1">
      <c r="A33" s="138" t="str">
        <f>Januar!A33</f>
        <v>Berufsunfall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21"/>
      <c r="AG33" s="138" t="str">
        <f t="shared" si="2"/>
        <v>Berufsunfall</v>
      </c>
      <c r="AH33" s="292"/>
      <c r="AI33" s="111">
        <f t="shared" si="3"/>
        <v>0</v>
      </c>
      <c r="AJ33" s="112"/>
      <c r="AK33" s="112">
        <f>September!AL33</f>
        <v>0</v>
      </c>
      <c r="AL33" s="146">
        <f t="shared" si="4"/>
        <v>0</v>
      </c>
      <c r="AM33" s="133"/>
    </row>
    <row r="34" spans="1:39" s="126" customFormat="1" ht="19.5" customHeight="1">
      <c r="A34" s="138" t="str">
        <f>Januar!A34</f>
        <v>Nichtberufsunfall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21"/>
      <c r="AG34" s="138" t="str">
        <f t="shared" si="2"/>
        <v>Nichtberufsunfall</v>
      </c>
      <c r="AH34" s="292"/>
      <c r="AI34" s="111">
        <f t="shared" si="3"/>
        <v>0</v>
      </c>
      <c r="AJ34" s="112"/>
      <c r="AK34" s="112">
        <f>September!AL34</f>
        <v>0</v>
      </c>
      <c r="AL34" s="146">
        <f t="shared" si="4"/>
        <v>0</v>
      </c>
      <c r="AM34" s="133"/>
    </row>
    <row r="35" spans="1:39" s="126" customFormat="1" ht="19.5" customHeight="1">
      <c r="A35" s="138" t="str">
        <f>Januar!A35</f>
        <v>Militär/Zivilschutz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21"/>
      <c r="AG35" s="138" t="str">
        <f t="shared" si="2"/>
        <v>Militär/Zivilschutz</v>
      </c>
      <c r="AH35" s="292"/>
      <c r="AI35" s="111">
        <f t="shared" si="3"/>
        <v>0</v>
      </c>
      <c r="AJ35" s="112"/>
      <c r="AK35" s="112">
        <f>September!AL35</f>
        <v>0</v>
      </c>
      <c r="AL35" s="146">
        <f t="shared" si="4"/>
        <v>0</v>
      </c>
      <c r="AM35" s="133"/>
    </row>
    <row r="36" spans="1:39" s="126" customFormat="1" ht="19.5" customHeight="1">
      <c r="A36" s="138" t="str">
        <f>Januar!A36</f>
        <v>Weiterbildung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21"/>
      <c r="AG36" s="138" t="str">
        <f t="shared" si="2"/>
        <v>Weiterbildung</v>
      </c>
      <c r="AH36" s="292"/>
      <c r="AI36" s="111">
        <f t="shared" si="3"/>
        <v>0</v>
      </c>
      <c r="AJ36" s="112"/>
      <c r="AK36" s="112">
        <f>September!AL36</f>
        <v>0</v>
      </c>
      <c r="AL36" s="146">
        <f t="shared" si="4"/>
        <v>0</v>
      </c>
      <c r="AM36" s="133"/>
    </row>
    <row r="37" spans="1:39" s="126" customFormat="1" ht="19.5" customHeight="1">
      <c r="A37" s="138" t="str">
        <f>Januar!A37</f>
        <v>Besoldeter Urlaub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21"/>
      <c r="AG37" s="138" t="str">
        <f t="shared" si="2"/>
        <v>Besoldeter Urlaub</v>
      </c>
      <c r="AH37" s="292"/>
      <c r="AI37" s="111">
        <f t="shared" si="3"/>
        <v>0</v>
      </c>
      <c r="AJ37" s="112"/>
      <c r="AK37" s="112">
        <f>September!AL37</f>
        <v>0</v>
      </c>
      <c r="AL37" s="146">
        <f t="shared" si="4"/>
        <v>0</v>
      </c>
      <c r="AM37" s="133"/>
    </row>
    <row r="38" spans="1:39" s="126" customFormat="1" ht="19.5" customHeight="1">
      <c r="A38" s="138" t="str">
        <f>Januar!A38</f>
        <v>Unbesoldeter Urlaub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21"/>
      <c r="AG38" s="138" t="str">
        <f t="shared" si="2"/>
        <v>Unbesoldeter Urlaub</v>
      </c>
      <c r="AH38" s="292"/>
      <c r="AI38" s="111">
        <f t="shared" si="3"/>
        <v>0</v>
      </c>
      <c r="AJ38" s="112"/>
      <c r="AK38" s="112">
        <f>September!AL38</f>
        <v>0</v>
      </c>
      <c r="AL38" s="146">
        <f t="shared" si="4"/>
        <v>0</v>
      </c>
      <c r="AM38" s="133"/>
    </row>
    <row r="39" spans="1:39" s="126" customFormat="1" ht="19.5" customHeight="1">
      <c r="A39" s="138" t="str">
        <f>Januar!A39</f>
        <v>Nebenbeschäftigung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21"/>
      <c r="AG39" s="138" t="str">
        <f t="shared" si="2"/>
        <v>Nebenbeschäftigung</v>
      </c>
      <c r="AH39" s="292"/>
      <c r="AI39" s="111">
        <f t="shared" si="3"/>
        <v>0</v>
      </c>
      <c r="AJ39" s="112"/>
      <c r="AK39" s="112">
        <f>September!AL39</f>
        <v>0</v>
      </c>
      <c r="AL39" s="146">
        <f>AJ39+AK39-SUM(B39:AF39)</f>
        <v>0</v>
      </c>
      <c r="AM39" s="133"/>
    </row>
    <row r="40" spans="1:39" s="126" customFormat="1" ht="19.5" customHeight="1">
      <c r="A40" s="138" t="str">
        <f>Januar!A40</f>
        <v>DAG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21"/>
      <c r="AG40" s="138" t="str">
        <f t="shared" si="2"/>
        <v>DAG</v>
      </c>
      <c r="AH40" s="292"/>
      <c r="AI40" s="111">
        <f t="shared" si="3"/>
        <v>0</v>
      </c>
      <c r="AJ40" s="112"/>
      <c r="AK40" s="112">
        <f>September!AL40</f>
        <v>0</v>
      </c>
      <c r="AL40" s="146">
        <f>AJ40+AK40-SUM(B40:AF40)</f>
        <v>0</v>
      </c>
      <c r="AM40" s="133"/>
    </row>
    <row r="41" spans="1:39" s="126" customFormat="1" ht="19.5" customHeight="1" outlineLevel="1">
      <c r="A41" s="138" t="str">
        <f>Januar!A41</f>
        <v>Frei 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21"/>
      <c r="AG41" s="138" t="str">
        <f t="shared" si="2"/>
        <v>Frei 1</v>
      </c>
      <c r="AH41" s="292"/>
      <c r="AI41" s="111">
        <f t="shared" si="3"/>
        <v>0</v>
      </c>
      <c r="AJ41" s="112"/>
      <c r="AK41" s="112">
        <f>September!AL41</f>
        <v>0</v>
      </c>
      <c r="AL41" s="146">
        <f>AJ41+AK41+SUM(B41:AF41)</f>
        <v>0</v>
      </c>
      <c r="AM41" s="133"/>
    </row>
    <row r="42" spans="1:39" s="126" customFormat="1" ht="19.5" customHeight="1" outlineLevel="1">
      <c r="A42" s="138" t="str">
        <f>Januar!A42</f>
        <v>Frei 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21"/>
      <c r="AG42" s="138" t="str">
        <f t="shared" si="2"/>
        <v>Frei 2</v>
      </c>
      <c r="AH42" s="292"/>
      <c r="AI42" s="111">
        <f t="shared" si="3"/>
        <v>0</v>
      </c>
      <c r="AJ42" s="112"/>
      <c r="AK42" s="112">
        <f>September!AL42</f>
        <v>0</v>
      </c>
      <c r="AL42" s="146">
        <f>AJ42+AK42+SUM(B42:AF42)</f>
        <v>0</v>
      </c>
      <c r="AM42" s="133"/>
    </row>
    <row r="43" spans="1:39" s="126" customFormat="1" ht="19.5" customHeight="1" outlineLevel="1">
      <c r="A43" s="129" t="str">
        <f>Januar!A43</f>
        <v>Frei 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286"/>
      <c r="AG43" s="129" t="str">
        <f t="shared" si="2"/>
        <v>Frei 3</v>
      </c>
      <c r="AH43" s="337"/>
      <c r="AI43" s="250">
        <f t="shared" si="3"/>
        <v>0</v>
      </c>
      <c r="AJ43" s="253"/>
      <c r="AK43" s="112">
        <f>September!AL43</f>
        <v>0</v>
      </c>
      <c r="AL43" s="251">
        <f>AJ43+AK43+SUM(B43:AF43)</f>
        <v>0</v>
      </c>
      <c r="AM43" s="133"/>
    </row>
    <row r="44" spans="1:39" s="126" customFormat="1" ht="18" customHeight="1">
      <c r="A44" s="138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138"/>
      <c r="AH44" s="338"/>
      <c r="AI44" s="283"/>
      <c r="AJ44" s="309"/>
      <c r="AK44" s="309"/>
      <c r="AL44" s="310"/>
      <c r="AM44" s="133"/>
    </row>
    <row r="45" spans="1:39" s="126" customFormat="1" ht="19.5" customHeight="1" outlineLevel="1">
      <c r="A45" s="138" t="str">
        <f>Eingabeblatt!H29</f>
        <v>Projekt 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29" t="str">
        <f t="shared" si="2"/>
        <v>Projekt 1</v>
      </c>
      <c r="AH45" s="337"/>
      <c r="AI45" s="250">
        <f t="shared" si="3"/>
        <v>0</v>
      </c>
      <c r="AJ45" s="112"/>
      <c r="AK45" s="112">
        <f>September!AL45</f>
        <v>0</v>
      </c>
      <c r="AL45" s="251">
        <f>AJ45+AK45+SUM(B45:AF45)</f>
        <v>0</v>
      </c>
      <c r="AM45" s="133"/>
    </row>
    <row r="46" spans="1:39" s="126" customFormat="1" ht="19.5" customHeight="1" outlineLevel="1">
      <c r="A46" s="138" t="str">
        <f>Eingabeblatt!H30</f>
        <v>Projekt 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29" t="str">
        <f t="shared" si="2"/>
        <v>Projekt 2</v>
      </c>
      <c r="AH46" s="337"/>
      <c r="AI46" s="250">
        <f t="shared" si="3"/>
        <v>0</v>
      </c>
      <c r="AJ46" s="112"/>
      <c r="AK46" s="112">
        <f>September!AL46</f>
        <v>0</v>
      </c>
      <c r="AL46" s="251">
        <f>AJ46+AK46+SUM(B46:AF46)</f>
        <v>0</v>
      </c>
      <c r="AM46" s="133"/>
    </row>
    <row r="47" spans="1:39" s="126" customFormat="1" ht="19.5" customHeight="1" outlineLevel="1">
      <c r="A47" s="138" t="str">
        <f>Eingabeblatt!H31</f>
        <v>Projekt 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29" t="str">
        <f t="shared" si="2"/>
        <v>Projekt 3</v>
      </c>
      <c r="AH47" s="337"/>
      <c r="AI47" s="250">
        <f t="shared" si="3"/>
        <v>0</v>
      </c>
      <c r="AJ47" s="112"/>
      <c r="AK47" s="112">
        <f>September!AL47</f>
        <v>0</v>
      </c>
      <c r="AL47" s="251">
        <f>AJ47+AK47+SUM(B47:AF47)</f>
        <v>0</v>
      </c>
      <c r="AM47" s="133"/>
    </row>
    <row r="48" spans="1:39" s="126" customFormat="1" ht="18" customHeight="1">
      <c r="A48" s="306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138"/>
      <c r="AH48" s="338"/>
      <c r="AI48" s="283"/>
      <c r="AJ48" s="309"/>
      <c r="AK48" s="309"/>
      <c r="AL48" s="310"/>
      <c r="AM48" s="133"/>
    </row>
    <row r="49" spans="1:39" s="126" customFormat="1" ht="19.5" customHeight="1" outlineLevel="1">
      <c r="A49" s="138" t="str">
        <f>Eingabeblatt!H32</f>
        <v>Projekt 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29" t="str">
        <f t="shared" si="2"/>
        <v>Projekt 4</v>
      </c>
      <c r="AH49" s="337"/>
      <c r="AI49" s="250">
        <f t="shared" si="3"/>
        <v>0</v>
      </c>
      <c r="AJ49" s="112"/>
      <c r="AK49" s="112">
        <f>September!AL49</f>
        <v>0</v>
      </c>
      <c r="AL49" s="251">
        <f>AJ49+AK49+SUM(B49:AF49)</f>
        <v>0</v>
      </c>
      <c r="AM49" s="133"/>
    </row>
    <row r="50" spans="1:39" s="126" customFormat="1" ht="19.5" customHeight="1" outlineLevel="1">
      <c r="A50" s="138" t="str">
        <f>Eingabeblatt!H33</f>
        <v>Projekt 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29" t="str">
        <f t="shared" si="2"/>
        <v>Projekt 5</v>
      </c>
      <c r="AH50" s="337"/>
      <c r="AI50" s="250">
        <f t="shared" si="3"/>
        <v>0</v>
      </c>
      <c r="AJ50" s="112"/>
      <c r="AK50" s="112">
        <f>September!AL50</f>
        <v>0</v>
      </c>
      <c r="AL50" s="251">
        <f>AJ50+AK50+SUM(B50:AF50)</f>
        <v>0</v>
      </c>
      <c r="AM50" s="133"/>
    </row>
    <row r="51" spans="1:39" s="126" customFormat="1" ht="19.5" customHeight="1" outlineLevel="1">
      <c r="A51" s="138" t="str">
        <f>Eingabeblatt!H34</f>
        <v>Projekt 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29" t="str">
        <f t="shared" si="2"/>
        <v>Projekt 6</v>
      </c>
      <c r="AH51" s="337"/>
      <c r="AI51" s="250">
        <f t="shared" si="3"/>
        <v>0</v>
      </c>
      <c r="AJ51" s="112"/>
      <c r="AK51" s="112">
        <f>September!AL51</f>
        <v>0</v>
      </c>
      <c r="AL51" s="251">
        <f>AJ51+AK51+SUM(B51:AF51)</f>
        <v>0</v>
      </c>
      <c r="AM51" s="133"/>
    </row>
    <row r="52" spans="1:39" s="126" customFormat="1" ht="18" customHeight="1">
      <c r="A52" s="306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138"/>
      <c r="AH52" s="338"/>
      <c r="AI52" s="283"/>
      <c r="AJ52" s="309"/>
      <c r="AK52" s="309"/>
      <c r="AL52" s="310"/>
      <c r="AM52" s="133"/>
    </row>
    <row r="53" spans="1:39" s="126" customFormat="1" ht="19.5" customHeight="1" outlineLevel="1">
      <c r="A53" s="138" t="str">
        <f>Eingabeblatt!J29</f>
        <v>Projekt 7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29" t="str">
        <f t="shared" si="2"/>
        <v>Projekt 7</v>
      </c>
      <c r="AH53" s="337"/>
      <c r="AI53" s="250">
        <f t="shared" si="3"/>
        <v>0</v>
      </c>
      <c r="AJ53" s="112"/>
      <c r="AK53" s="112">
        <f>September!AL53</f>
        <v>0</v>
      </c>
      <c r="AL53" s="251">
        <f>AJ53+AK53+SUM(B53:AF53)</f>
        <v>0</v>
      </c>
      <c r="AM53" s="133"/>
    </row>
    <row r="54" spans="1:39" s="126" customFormat="1" ht="19.5" customHeight="1" outlineLevel="1">
      <c r="A54" s="138" t="str">
        <f>Eingabeblatt!J30</f>
        <v>Projekt 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29" t="str">
        <f t="shared" si="2"/>
        <v>Projekt 8</v>
      </c>
      <c r="AH54" s="337"/>
      <c r="AI54" s="250">
        <f t="shared" si="3"/>
        <v>0</v>
      </c>
      <c r="AJ54" s="112"/>
      <c r="AK54" s="112">
        <f>September!AL54</f>
        <v>0</v>
      </c>
      <c r="AL54" s="251">
        <f>AJ54+AK54+SUM(B54:AF54)</f>
        <v>0</v>
      </c>
      <c r="AM54" s="133"/>
    </row>
    <row r="55" spans="1:39" s="126" customFormat="1" ht="19.5" customHeight="1" outlineLevel="1">
      <c r="A55" s="138" t="str">
        <f>Eingabeblatt!J31</f>
        <v>Projekt 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29" t="str">
        <f t="shared" si="2"/>
        <v>Projekt 9</v>
      </c>
      <c r="AH55" s="337"/>
      <c r="AI55" s="250">
        <f t="shared" si="3"/>
        <v>0</v>
      </c>
      <c r="AJ55" s="112"/>
      <c r="AK55" s="112">
        <f>September!AL55</f>
        <v>0</v>
      </c>
      <c r="AL55" s="251">
        <f>AJ55+AK55+SUM(B55:AF55)</f>
        <v>0</v>
      </c>
      <c r="AM55" s="133"/>
    </row>
    <row r="56" spans="1:39" s="126" customFormat="1" ht="18" customHeight="1">
      <c r="A56" s="306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138"/>
      <c r="AH56" s="338"/>
      <c r="AI56" s="283"/>
      <c r="AJ56" s="309"/>
      <c r="AK56" s="309"/>
      <c r="AL56" s="310"/>
      <c r="AM56" s="133"/>
    </row>
    <row r="57" spans="1:39" s="126" customFormat="1" ht="19.5" customHeight="1" outlineLevel="1">
      <c r="A57" s="138" t="str">
        <f>Eingabeblatt!J32</f>
        <v>Projekt 10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29" t="str">
        <f t="shared" si="2"/>
        <v>Projekt 10</v>
      </c>
      <c r="AH57" s="337"/>
      <c r="AI57" s="250">
        <f t="shared" si="3"/>
        <v>0</v>
      </c>
      <c r="AJ57" s="112"/>
      <c r="AK57" s="112">
        <f>September!AL57</f>
        <v>0</v>
      </c>
      <c r="AL57" s="251">
        <f>AJ57+AK57+SUM(B57:AF57)</f>
        <v>0</v>
      </c>
      <c r="AM57" s="133"/>
    </row>
    <row r="58" spans="1:39" s="126" customFormat="1" ht="19.5" customHeight="1" outlineLevel="1">
      <c r="A58" s="138" t="str">
        <f>Eingabeblatt!J33</f>
        <v>Projekt 11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29" t="str">
        <f t="shared" si="2"/>
        <v>Projekt 11</v>
      </c>
      <c r="AH58" s="337"/>
      <c r="AI58" s="250">
        <f t="shared" si="3"/>
        <v>0</v>
      </c>
      <c r="AJ58" s="112"/>
      <c r="AK58" s="112">
        <f>September!AL58</f>
        <v>0</v>
      </c>
      <c r="AL58" s="251">
        <f>AJ58+AK58+SUM(B58:AF58)</f>
        <v>0</v>
      </c>
      <c r="AM58" s="133"/>
    </row>
    <row r="59" spans="1:39" s="126" customFormat="1" ht="19.5" customHeight="1" outlineLevel="1">
      <c r="A59" s="138" t="str">
        <f>Eingabeblatt!J34</f>
        <v>Projekt 12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29" t="str">
        <f t="shared" si="2"/>
        <v>Projekt 12</v>
      </c>
      <c r="AH59" s="337"/>
      <c r="AI59" s="250">
        <f t="shared" si="3"/>
        <v>0</v>
      </c>
      <c r="AJ59" s="253"/>
      <c r="AK59" s="112">
        <f>September!AL59</f>
        <v>0</v>
      </c>
      <c r="AL59" s="251">
        <f>AJ59+AK59+SUM(B59:AF59)</f>
        <v>0</v>
      </c>
      <c r="AM59" s="133"/>
    </row>
    <row r="60" spans="1:39" s="126" customFormat="1" ht="30" customHeight="1">
      <c r="A60" s="148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148"/>
      <c r="AH60" s="131"/>
      <c r="AI60" s="254"/>
      <c r="AJ60" s="254"/>
      <c r="AK60" s="254"/>
      <c r="AL60" s="255"/>
      <c r="AM60" s="252"/>
    </row>
    <row r="61" spans="1:39" s="235" customFormat="1" ht="30" customHeight="1">
      <c r="A61" s="236" t="s">
        <v>120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8"/>
      <c r="AH61" s="233"/>
      <c r="AI61" s="231"/>
      <c r="AJ61" s="231"/>
      <c r="AK61" s="231"/>
      <c r="AL61" s="239"/>
      <c r="AM61" s="230"/>
    </row>
    <row r="62" spans="1:39" s="235" customFormat="1" ht="49.5" customHeight="1">
      <c r="A62" s="237" t="s">
        <v>37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2"/>
      <c r="AH62" s="233"/>
      <c r="AI62" s="230"/>
      <c r="AJ62" s="230"/>
      <c r="AK62" s="230"/>
      <c r="AL62" s="234"/>
      <c r="AM62" s="230"/>
    </row>
    <row r="63" spans="1:39" ht="49.5" customHeight="1">
      <c r="A63" s="40" t="s">
        <v>121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8"/>
      <c r="P63" s="28"/>
      <c r="Q63" s="50" t="s">
        <v>123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28"/>
      <c r="AF63" s="28"/>
      <c r="AG63" s="51" t="s">
        <v>122</v>
      </c>
      <c r="AH63" s="52"/>
      <c r="AI63" s="40"/>
      <c r="AJ63" s="40"/>
      <c r="AK63" s="40"/>
      <c r="AL63" s="53"/>
      <c r="AM63" s="40"/>
    </row>
    <row r="64" spans="1:39" ht="15">
      <c r="A64" s="2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9"/>
      <c r="AH64" s="41"/>
      <c r="AI64" s="20"/>
      <c r="AJ64" s="20"/>
      <c r="AK64" s="20"/>
      <c r="AL64" s="13"/>
      <c r="AM64" s="20"/>
    </row>
    <row r="65" spans="1:39" ht="15">
      <c r="A65" s="20" t="s">
        <v>124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9"/>
      <c r="AH65" s="41"/>
      <c r="AI65" s="20"/>
      <c r="AJ65" s="20"/>
      <c r="AK65" s="20"/>
      <c r="AL65" s="13"/>
      <c r="AM65" s="20"/>
    </row>
    <row r="66" spans="1:39" ht="15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9"/>
      <c r="AH66" s="41"/>
      <c r="AI66" s="20"/>
      <c r="AJ66" s="20"/>
      <c r="AK66" s="20"/>
      <c r="AL66" s="13"/>
      <c r="AM66" s="20"/>
    </row>
    <row r="67" spans="2:38" ht="1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  <c r="AL67" s="57"/>
    </row>
    <row r="68" spans="2:38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5"/>
      <c r="AL68" s="57"/>
    </row>
    <row r="69" spans="2:38" ht="1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5"/>
      <c r="AL69" s="57"/>
    </row>
    <row r="70" spans="2:38" ht="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5"/>
      <c r="AL70" s="57"/>
    </row>
    <row r="71" spans="2:38" ht="1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5"/>
      <c r="AL71" s="57"/>
    </row>
    <row r="72" spans="2:38" ht="1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5"/>
      <c r="AL72" s="57"/>
    </row>
    <row r="73" spans="2:33" ht="1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5"/>
    </row>
    <row r="74" spans="2:33" ht="1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5"/>
    </row>
    <row r="75" spans="2:33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5"/>
    </row>
    <row r="76" spans="2:33" ht="1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</row>
    <row r="77" spans="2:33" ht="1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</row>
    <row r="78" spans="2:33" ht="1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</row>
    <row r="79" spans="2:33" ht="1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5"/>
    </row>
    <row r="80" spans="2:33" ht="1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5"/>
    </row>
    <row r="81" spans="2:33" ht="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5"/>
    </row>
    <row r="82" spans="2:33" ht="1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5"/>
    </row>
    <row r="83" spans="2:33" ht="1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5"/>
    </row>
    <row r="84" spans="2:33" ht="1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5"/>
    </row>
    <row r="85" spans="2:33" ht="1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5"/>
    </row>
    <row r="86" spans="2:33" ht="1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5"/>
    </row>
    <row r="87" spans="2:33" ht="1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5"/>
    </row>
  </sheetData>
  <sheetProtection formatCells="0" selectLockedCells="1"/>
  <mergeCells count="8">
    <mergeCell ref="B62:N62"/>
    <mergeCell ref="AH7:AI7"/>
    <mergeCell ref="G1:H1"/>
    <mergeCell ref="D2:O2"/>
    <mergeCell ref="D3:O3"/>
    <mergeCell ref="D4:O4"/>
    <mergeCell ref="D5:O5"/>
    <mergeCell ref="X2:Y2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orientation="landscape" paperSize="9" scale="35" r:id="rId3"/>
  <headerFooter alignWithMargins="0">
    <oddFooter>&amp;L&amp;"Arial,Standard"&amp;11Monatsabrechnung &amp;A&amp;C&amp;"Arial,Standard"&amp;11&amp;D&amp;R&amp;"Arial,Standard"&amp;11&amp;P von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B8" sqref="B8"/>
    </sheetView>
  </sheetViews>
  <sheetFormatPr defaultColWidth="11.00390625" defaultRowHeight="12.75" outlineLevelRow="1" outlineLevelCol="1"/>
  <cols>
    <col min="1" max="1" width="17.625" style="42" customWidth="1"/>
    <col min="2" max="32" width="5.75390625" style="42" customWidth="1"/>
    <col min="33" max="33" width="18.375" style="59" customWidth="1"/>
    <col min="34" max="34" width="2.375" style="56" customWidth="1"/>
    <col min="35" max="35" width="9.125" style="42" customWidth="1"/>
    <col min="36" max="36" width="11.625" style="42" customWidth="1" outlineLevel="1"/>
    <col min="37" max="37" width="10.625" style="42" customWidth="1" outlineLevel="1"/>
    <col min="38" max="38" width="10.625" style="58" customWidth="1" outlineLevel="1"/>
    <col min="39" max="39" width="12.625" style="42" customWidth="1"/>
    <col min="40" max="16384" width="10.75390625" style="42" customWidth="1"/>
  </cols>
  <sheetData>
    <row r="1" spans="1:39" s="39" customFormat="1" ht="23.25">
      <c r="A1" s="244" t="str">
        <f>Eingabeblatt!A1</f>
        <v>Arbeitszeittabelle</v>
      </c>
      <c r="B1" s="33"/>
      <c r="C1" s="33"/>
      <c r="D1" s="33"/>
      <c r="E1" s="33"/>
      <c r="F1" s="34" t="str">
        <f>Eingabeblatt!A22</f>
        <v>November</v>
      </c>
      <c r="G1" s="409">
        <f>Eingabeblatt!B2</f>
        <v>2008</v>
      </c>
      <c r="H1" s="409"/>
      <c r="I1" s="33"/>
      <c r="J1" s="33"/>
      <c r="K1" s="33"/>
      <c r="L1" s="33"/>
      <c r="M1" s="33"/>
      <c r="N1" s="33"/>
      <c r="O1" s="33"/>
      <c r="P1" s="33"/>
      <c r="Q1" s="33"/>
      <c r="R1" s="35"/>
      <c r="S1" s="33"/>
      <c r="T1" s="33"/>
      <c r="U1" s="33"/>
      <c r="V1" s="36"/>
      <c r="W1" s="36"/>
      <c r="X1" s="33"/>
      <c r="Y1" s="35"/>
      <c r="Z1" s="33"/>
      <c r="AA1" s="33"/>
      <c r="AB1" s="33"/>
      <c r="AC1" s="33"/>
      <c r="AD1" s="33"/>
      <c r="AE1" s="33"/>
      <c r="AF1" s="33"/>
      <c r="AG1" s="32"/>
      <c r="AH1" s="37"/>
      <c r="AI1" s="33"/>
      <c r="AJ1" s="33"/>
      <c r="AK1" s="33"/>
      <c r="AL1" s="245"/>
      <c r="AM1" s="38" t="str">
        <f>Eingabeblatt!L1</f>
        <v>Version 1.4.0</v>
      </c>
    </row>
    <row r="2" spans="1:39" s="126" customFormat="1" ht="19.5" customHeight="1">
      <c r="A2" s="99"/>
      <c r="B2" s="77" t="str">
        <f>Eingabeblatt!A3</f>
        <v>Name</v>
      </c>
      <c r="C2" s="127"/>
      <c r="D2" s="410" t="str">
        <f>Eingabeblatt!B3</f>
        <v>Name Arbeitnehmer/in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  <c r="P2" s="70"/>
      <c r="Q2" s="77" t="s">
        <v>111</v>
      </c>
      <c r="R2" s="268"/>
      <c r="S2" s="127"/>
      <c r="T2" s="127"/>
      <c r="U2" s="127"/>
      <c r="V2" s="269"/>
      <c r="W2" s="269"/>
      <c r="X2" s="416">
        <f>IF(Eingabeblatt!H22="","-     ",Eingabeblatt!H22)</f>
        <v>100</v>
      </c>
      <c r="Y2" s="416"/>
      <c r="Z2" s="128" t="s">
        <v>93</v>
      </c>
      <c r="AA2" s="70"/>
      <c r="AB2" s="70"/>
      <c r="AC2" s="70"/>
      <c r="AD2" s="70"/>
      <c r="AE2" s="70"/>
      <c r="AF2" s="70"/>
      <c r="AG2" s="69"/>
      <c r="AH2" s="124"/>
      <c r="AI2" s="70"/>
      <c r="AJ2" s="70"/>
      <c r="AK2" s="70"/>
      <c r="AL2" s="125"/>
      <c r="AM2" s="70"/>
    </row>
    <row r="3" spans="1:39" s="126" customFormat="1" ht="19.5" customHeight="1">
      <c r="A3" s="118"/>
      <c r="B3" s="77" t="str">
        <f>Eingabeblatt!H2</f>
        <v>Funktion</v>
      </c>
      <c r="C3" s="127"/>
      <c r="D3" s="412" t="str">
        <f>Eingabeblatt!I2</f>
        <v>Funktionsbeschreibung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  <c r="P3" s="70"/>
      <c r="Q3" s="68" t="s">
        <v>109</v>
      </c>
      <c r="R3" s="122"/>
      <c r="S3" s="122"/>
      <c r="T3" s="122"/>
      <c r="U3" s="122"/>
      <c r="V3" s="265"/>
      <c r="W3" s="265"/>
      <c r="X3" s="266"/>
      <c r="Y3" s="267">
        <f>Eingabeblatt!J22</f>
        <v>0.35</v>
      </c>
      <c r="Z3" s="123" t="s">
        <v>110</v>
      </c>
      <c r="AA3" s="70"/>
      <c r="AB3" s="70"/>
      <c r="AC3" s="70"/>
      <c r="AD3" s="70"/>
      <c r="AE3" s="70"/>
      <c r="AF3" s="70"/>
      <c r="AG3" s="69"/>
      <c r="AH3" s="124"/>
      <c r="AI3" s="70"/>
      <c r="AJ3" s="70"/>
      <c r="AK3" s="70"/>
      <c r="AL3" s="125"/>
      <c r="AM3" s="70"/>
    </row>
    <row r="4" spans="1:39" s="126" customFormat="1" ht="19.5" customHeight="1">
      <c r="A4" s="118"/>
      <c r="B4" s="77" t="str">
        <f>Eingabeblatt!H3</f>
        <v>Institut</v>
      </c>
      <c r="C4" s="127"/>
      <c r="D4" s="412" t="str">
        <f>Eingabeblatt!I3</f>
        <v>Angabe Institut</v>
      </c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3"/>
      <c r="P4" s="70"/>
      <c r="Q4" s="118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69"/>
      <c r="AH4" s="124"/>
      <c r="AI4" s="70"/>
      <c r="AJ4" s="70"/>
      <c r="AK4" s="70"/>
      <c r="AL4" s="125"/>
      <c r="AM4" s="70"/>
    </row>
    <row r="5" spans="1:39" s="126" customFormat="1" ht="19.5" customHeight="1">
      <c r="A5" s="118"/>
      <c r="B5" s="68" t="str">
        <f>Eingabeblatt!H4</f>
        <v>Abteilung</v>
      </c>
      <c r="C5" s="122"/>
      <c r="D5" s="414" t="str">
        <f>Eingabeblatt!I4</f>
        <v>Angabe Abteilung</v>
      </c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5"/>
      <c r="P5" s="70"/>
      <c r="Q5" s="11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 t="s">
        <v>125</v>
      </c>
      <c r="AG5" s="69"/>
      <c r="AH5" s="124"/>
      <c r="AI5" s="70"/>
      <c r="AJ5" s="70"/>
      <c r="AK5" s="70"/>
      <c r="AL5" s="125"/>
      <c r="AM5" s="70"/>
    </row>
    <row r="6" spans="1:39" s="126" customFormat="1" ht="19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69"/>
      <c r="AH6" s="124"/>
      <c r="AI6" s="70"/>
      <c r="AJ6" s="70"/>
      <c r="AK6" s="70"/>
      <c r="AL6" s="125"/>
      <c r="AM6" s="70"/>
    </row>
    <row r="7" spans="1:39" s="45" customFormat="1" ht="45">
      <c r="A7" s="248" t="s">
        <v>72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3">
        <v>30</v>
      </c>
      <c r="AF7" s="274">
        <v>31</v>
      </c>
      <c r="AG7" s="249" t="str">
        <f aca="true" t="shared" si="0" ref="AG7:AG16">A7</f>
        <v>Tag</v>
      </c>
      <c r="AH7" s="417" t="s">
        <v>141</v>
      </c>
      <c r="AI7" s="408"/>
      <c r="AJ7" s="8" t="s">
        <v>0</v>
      </c>
      <c r="AK7" s="8" t="s">
        <v>126</v>
      </c>
      <c r="AL7" s="44" t="s">
        <v>66</v>
      </c>
      <c r="AM7" s="8" t="s">
        <v>128</v>
      </c>
    </row>
    <row r="8" spans="1:39" s="126" customFormat="1" ht="19.5" customHeight="1">
      <c r="A8" s="134" t="s">
        <v>73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5" t="str">
        <f t="shared" si="0"/>
        <v>ein</v>
      </c>
      <c r="AH8" s="339"/>
      <c r="AI8" s="272"/>
      <c r="AJ8" s="174"/>
      <c r="AK8" s="132"/>
      <c r="AL8" s="133"/>
      <c r="AM8" s="132"/>
    </row>
    <row r="9" spans="1:39" s="126" customFormat="1" ht="19.5" customHeight="1">
      <c r="A9" s="134" t="s">
        <v>74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5" t="str">
        <f t="shared" si="0"/>
        <v>aus</v>
      </c>
      <c r="AH9" s="339"/>
      <c r="AI9" s="272"/>
      <c r="AJ9" s="174"/>
      <c r="AK9" s="132"/>
      <c r="AL9" s="133"/>
      <c r="AM9" s="132"/>
    </row>
    <row r="10" spans="1:39" s="126" customFormat="1" ht="19.5" customHeight="1">
      <c r="A10" s="134" t="s">
        <v>73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5" t="str">
        <f t="shared" si="0"/>
        <v>ein</v>
      </c>
      <c r="AH10" s="339"/>
      <c r="AI10" s="272"/>
      <c r="AJ10" s="174"/>
      <c r="AK10" s="132"/>
      <c r="AL10" s="133"/>
      <c r="AM10" s="132"/>
    </row>
    <row r="11" spans="1:39" s="126" customFormat="1" ht="19.5" customHeight="1">
      <c r="A11" s="134" t="s">
        <v>74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5" t="str">
        <f t="shared" si="0"/>
        <v>aus</v>
      </c>
      <c r="AH11" s="339"/>
      <c r="AI11" s="145"/>
      <c r="AJ11" s="132"/>
      <c r="AK11" s="132"/>
      <c r="AL11" s="133"/>
      <c r="AM11" s="132"/>
    </row>
    <row r="12" spans="1:39" s="126" customFormat="1" ht="19.5" customHeight="1">
      <c r="A12" s="134" t="s">
        <v>73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5" t="str">
        <f t="shared" si="0"/>
        <v>ein</v>
      </c>
      <c r="AH12" s="339"/>
      <c r="AI12" s="145"/>
      <c r="AJ12" s="132"/>
      <c r="AK12" s="132"/>
      <c r="AL12" s="133"/>
      <c r="AM12" s="132"/>
    </row>
    <row r="13" spans="1:39" s="126" customFormat="1" ht="19.5" customHeight="1">
      <c r="A13" s="134" t="s">
        <v>74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35" t="str">
        <f t="shared" si="0"/>
        <v>aus</v>
      </c>
      <c r="AH13" s="339"/>
      <c r="AI13" s="145"/>
      <c r="AJ13" s="132"/>
      <c r="AK13" s="132"/>
      <c r="AL13" s="133"/>
      <c r="AM13" s="132"/>
    </row>
    <row r="14" spans="1:39" s="126" customFormat="1" ht="19.5" customHeight="1">
      <c r="A14" s="150" t="str">
        <f>Januar!A14</f>
        <v>AZ-Saldo</v>
      </c>
      <c r="B14" s="157">
        <f aca="true" t="shared" si="1" ref="B14:AF14">(B9-B8)+(B11-B10)+(B13-B12)+B29+B31+B32+B33+B34+B35+B36+B37+B38+B39+B40+B41+B42+B43</f>
        <v>0</v>
      </c>
      <c r="C14" s="157">
        <f t="shared" si="1"/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0</v>
      </c>
      <c r="H14" s="157">
        <f t="shared" si="1"/>
        <v>0</v>
      </c>
      <c r="I14" s="157">
        <f t="shared" si="1"/>
        <v>0</v>
      </c>
      <c r="J14" s="157">
        <f t="shared" si="1"/>
        <v>0</v>
      </c>
      <c r="K14" s="157">
        <f t="shared" si="1"/>
        <v>0</v>
      </c>
      <c r="L14" s="157">
        <f t="shared" si="1"/>
        <v>0</v>
      </c>
      <c r="M14" s="157">
        <f t="shared" si="1"/>
        <v>0</v>
      </c>
      <c r="N14" s="157">
        <f t="shared" si="1"/>
        <v>0</v>
      </c>
      <c r="O14" s="157">
        <f t="shared" si="1"/>
        <v>0</v>
      </c>
      <c r="P14" s="157">
        <f t="shared" si="1"/>
        <v>0</v>
      </c>
      <c r="Q14" s="157">
        <f t="shared" si="1"/>
        <v>0</v>
      </c>
      <c r="R14" s="157">
        <f t="shared" si="1"/>
        <v>0</v>
      </c>
      <c r="S14" s="157">
        <f t="shared" si="1"/>
        <v>0</v>
      </c>
      <c r="T14" s="157">
        <f t="shared" si="1"/>
        <v>0</v>
      </c>
      <c r="U14" s="157">
        <f t="shared" si="1"/>
        <v>0</v>
      </c>
      <c r="V14" s="157">
        <f t="shared" si="1"/>
        <v>0</v>
      </c>
      <c r="W14" s="157">
        <f t="shared" si="1"/>
        <v>0</v>
      </c>
      <c r="X14" s="157">
        <f t="shared" si="1"/>
        <v>0</v>
      </c>
      <c r="Y14" s="157">
        <f t="shared" si="1"/>
        <v>0</v>
      </c>
      <c r="Z14" s="157">
        <f t="shared" si="1"/>
        <v>0</v>
      </c>
      <c r="AA14" s="157">
        <f t="shared" si="1"/>
        <v>0</v>
      </c>
      <c r="AB14" s="157">
        <f t="shared" si="1"/>
        <v>0</v>
      </c>
      <c r="AC14" s="157">
        <f t="shared" si="1"/>
        <v>0</v>
      </c>
      <c r="AD14" s="157">
        <f t="shared" si="1"/>
        <v>0</v>
      </c>
      <c r="AE14" s="157">
        <f t="shared" si="1"/>
        <v>0</v>
      </c>
      <c r="AF14" s="153">
        <f t="shared" si="1"/>
        <v>0</v>
      </c>
      <c r="AG14" s="150" t="str">
        <f t="shared" si="0"/>
        <v>AZ-Saldo</v>
      </c>
      <c r="AH14" s="292"/>
      <c r="AI14" s="111">
        <f>SUM(B14:AF14)</f>
        <v>0</v>
      </c>
      <c r="AJ14" s="132"/>
      <c r="AK14" s="132"/>
      <c r="AL14" s="133"/>
      <c r="AM14" s="132"/>
    </row>
    <row r="15" spans="1:39" s="126" customFormat="1" ht="19.5" customHeight="1" outlineLevel="1">
      <c r="A15" s="138" t="str">
        <f>Januar!A15</f>
        <v>Angeordnete ÜZ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164"/>
      <c r="AG15" s="138" t="str">
        <f t="shared" si="0"/>
        <v>Angeordnete ÜZ</v>
      </c>
      <c r="AH15" s="292"/>
      <c r="AI15" s="111">
        <f>SUM(B15:AF15)</f>
        <v>0</v>
      </c>
      <c r="AJ15" s="132"/>
      <c r="AK15" s="132"/>
      <c r="AL15" s="133"/>
      <c r="AM15" s="132"/>
    </row>
    <row r="16" spans="1:39" s="126" customFormat="1" ht="19.5" customHeight="1" outlineLevel="1">
      <c r="A16" s="138" t="str">
        <f>Januar!A16</f>
        <v>Kompensation ÜZ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164"/>
      <c r="AG16" s="138" t="str">
        <f t="shared" si="0"/>
        <v>Kompensation ÜZ</v>
      </c>
      <c r="AH16" s="292"/>
      <c r="AI16" s="111">
        <f>SUM(B16:AF16)</f>
        <v>0</v>
      </c>
      <c r="AJ16" s="132"/>
      <c r="AK16" s="132"/>
      <c r="AL16" s="133"/>
      <c r="AM16" s="132"/>
    </row>
    <row r="17" spans="1:39" s="264" customFormat="1" ht="30.75" customHeight="1" outlineLevel="1">
      <c r="A17" s="27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2"/>
      <c r="AG17" s="67" t="s">
        <v>172</v>
      </c>
      <c r="AH17" s="340"/>
      <c r="AI17" s="172">
        <f>AI14-AI15+AI16</f>
        <v>0</v>
      </c>
      <c r="AJ17" s="167"/>
      <c r="AK17" s="167"/>
      <c r="AL17" s="168"/>
      <c r="AM17" s="167"/>
    </row>
    <row r="18" spans="1:39" s="126" customFormat="1" ht="19.5" customHeight="1">
      <c r="A18" s="134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7"/>
      <c r="AG18" s="138" t="s">
        <v>98</v>
      </c>
      <c r="AH18" s="292"/>
      <c r="AI18" s="111">
        <f>Eingabeblatt!I22</f>
        <v>7.000000000000001</v>
      </c>
      <c r="AJ18" s="132"/>
      <c r="AK18" s="132"/>
      <c r="AL18" s="133"/>
      <c r="AM18" s="132"/>
    </row>
    <row r="19" spans="1:39" s="48" customFormat="1" ht="30.75" customHeight="1" outlineLevel="1">
      <c r="A19" s="4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47"/>
      <c r="AG19" s="67" t="s">
        <v>118</v>
      </c>
      <c r="AH19" s="340"/>
      <c r="AI19" s="172">
        <f>AI14-AI18-AI15+AI16</f>
        <v>-7.000000000000001</v>
      </c>
      <c r="AJ19" s="167"/>
      <c r="AK19" s="167"/>
      <c r="AL19" s="168"/>
      <c r="AM19" s="31"/>
    </row>
    <row r="20" spans="1:39" s="48" customFormat="1" ht="30.75" customHeight="1" outlineLevel="1">
      <c r="A20" s="4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275"/>
      <c r="AG20" s="279" t="s">
        <v>117</v>
      </c>
      <c r="AH20" s="341" t="s">
        <v>99</v>
      </c>
      <c r="AI20" s="281"/>
      <c r="AJ20" s="271"/>
      <c r="AK20" s="167"/>
      <c r="AL20" s="168"/>
      <c r="AM20" s="31"/>
    </row>
    <row r="21" spans="1:39" s="144" customFormat="1" ht="19.5" customHeigh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2"/>
      <c r="AG21" s="143" t="s">
        <v>119</v>
      </c>
      <c r="AH21" s="342"/>
      <c r="AI21" s="171">
        <f>IF(AH20="+",(AI14-AI18+AI20-AI15+AI16),(AI14-AI18-AI20-AI15+AI16))</f>
        <v>-7.000000000000001</v>
      </c>
      <c r="AJ21" s="108"/>
      <c r="AK21" s="108">
        <f>Oktober!AL21</f>
        <v>-73.65</v>
      </c>
      <c r="AL21" s="146">
        <f>AI21+AJ21+AK21</f>
        <v>-80.65</v>
      </c>
      <c r="AM21" s="246">
        <f>AL21</f>
        <v>-80.65</v>
      </c>
    </row>
    <row r="22" spans="1:39" s="48" customFormat="1" ht="45.75" customHeight="1" outlineLevel="1">
      <c r="A22" s="46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59"/>
      <c r="AG22" s="276" t="s">
        <v>2</v>
      </c>
      <c r="AH22" s="343"/>
      <c r="AI22" s="258">
        <f>AI15-AI16</f>
        <v>0</v>
      </c>
      <c r="AJ22" s="31"/>
      <c r="AK22" s="31"/>
      <c r="AL22" s="270"/>
      <c r="AM22" s="31"/>
    </row>
    <row r="23" spans="1:39" s="126" customFormat="1" ht="19.5" customHeight="1" outlineLevel="1">
      <c r="A23" s="134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7"/>
      <c r="AG23" s="138" t="s">
        <v>91</v>
      </c>
      <c r="AH23" s="292"/>
      <c r="AI23" s="111">
        <f>IF(AI22&gt;0,(AI22*0.25),0)</f>
        <v>0</v>
      </c>
      <c r="AJ23" s="132"/>
      <c r="AK23" s="132"/>
      <c r="AL23" s="133"/>
      <c r="AM23" s="132"/>
    </row>
    <row r="24" spans="1:39" s="126" customFormat="1" ht="19.5" customHeight="1" outlineLevel="1">
      <c r="A24" s="134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7"/>
      <c r="AG24" s="129" t="s">
        <v>127</v>
      </c>
      <c r="AH24" s="344" t="s">
        <v>99</v>
      </c>
      <c r="AI24" s="290"/>
      <c r="AJ24" s="132"/>
      <c r="AK24" s="132"/>
      <c r="AL24" s="133"/>
      <c r="AM24" s="132"/>
    </row>
    <row r="25" spans="1:39" s="48" customFormat="1" ht="30.75" customHeight="1">
      <c r="A25" s="46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59"/>
      <c r="AG25" s="67" t="s">
        <v>129</v>
      </c>
      <c r="AH25" s="343"/>
      <c r="AI25" s="172">
        <f>IF(AH24="+",(AI22+AI23+AI24),(AI22+AI23-AI24))</f>
        <v>0</v>
      </c>
      <c r="AJ25" s="260"/>
      <c r="AK25" s="260">
        <f>Oktober!AL25</f>
        <v>0</v>
      </c>
      <c r="AL25" s="173">
        <f>AI25+AJ25+AK25</f>
        <v>0</v>
      </c>
      <c r="AM25" s="247">
        <f>Jahresabrechnung!I24</f>
        <v>0</v>
      </c>
    </row>
    <row r="26" spans="1:39" s="126" customFormat="1" ht="19.5" customHeight="1">
      <c r="A26" s="13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6"/>
      <c r="AG26" s="134"/>
      <c r="AH26" s="339"/>
      <c r="AI26" s="145"/>
      <c r="AJ26" s="132"/>
      <c r="AK26" s="132"/>
      <c r="AL26" s="133"/>
      <c r="AM26" s="132"/>
    </row>
    <row r="27" spans="1:39" s="126" customFormat="1" ht="19.5" customHeight="1">
      <c r="A27" s="138" t="str">
        <f>Januar!A27</f>
        <v>Kompensation AZ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21"/>
      <c r="AG27" s="138" t="str">
        <f>A27</f>
        <v>Kompensation AZ</v>
      </c>
      <c r="AH27" s="292"/>
      <c r="AI27" s="111">
        <f>SUM(B27:AF27)</f>
        <v>0</v>
      </c>
      <c r="AJ27" s="112">
        <f>Eingabeblatt!L22</f>
        <v>0.43750000000000006</v>
      </c>
      <c r="AK27" s="112">
        <f>Oktober!AL27</f>
        <v>4.375000000000001</v>
      </c>
      <c r="AL27" s="146">
        <f>AJ27+AK27-SUM(B27:AF27)</f>
        <v>4.812500000000001</v>
      </c>
      <c r="AM27" s="146">
        <f>Eingabeblatt!E33-Jahresabrechnung!C12-Jahresabrechnung!C13-Jahresabrechnung!C14-Jahresabrechnung!C15-Jahresabrechnung!C16-Jahresabrechnung!C17-Jahresabrechnung!C18-Jahresabrechnung!C19-Jahresabrechnung!C20-Jahresabrechnung!C21-Jahresabrechnung!C22</f>
        <v>5.250000000000001</v>
      </c>
    </row>
    <row r="28" spans="1:39" s="126" customFormat="1" ht="19.5" customHeight="1">
      <c r="A28" s="129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282"/>
      <c r="AG28" s="129"/>
      <c r="AH28" s="338"/>
      <c r="AI28" s="283"/>
      <c r="AJ28" s="137"/>
      <c r="AK28" s="137"/>
      <c r="AL28" s="284"/>
      <c r="AM28" s="132"/>
    </row>
    <row r="29" spans="1:39" s="126" customFormat="1" ht="19.5" customHeight="1">
      <c r="A29" s="138" t="str">
        <f>Januar!A29</f>
        <v>Ferien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21"/>
      <c r="AG29" s="138" t="str">
        <f>A29</f>
        <v>Ferien</v>
      </c>
      <c r="AH29" s="292"/>
      <c r="AI29" s="111">
        <f>SUM(B29:AF29)</f>
        <v>0</v>
      </c>
      <c r="AJ29" s="112">
        <f>Eingabeblatt!K22</f>
        <v>0.5833333333333334</v>
      </c>
      <c r="AK29" s="112">
        <f>Oktober!AL29</f>
        <v>5.833333333333333</v>
      </c>
      <c r="AL29" s="146">
        <f>IF(AH30="+",(AJ29+AK29-SUM(B29:AF29)+AI30),(AJ29+AK29-SUM(B29:AF29)-AI30))</f>
        <v>6.416666666666666</v>
      </c>
      <c r="AM29" s="146">
        <f>Eingabeblatt!E31-Jahresabrechnung!K12-Jahresabrechnung!K13-Jahresabrechnung!K14-Jahresabrechnung!K15-Jahresabrechnung!K16-Jahresabrechnung!K17-Jahresabrechnung!K18-Jahresabrechnung!K19-Jahresabrechnung!K20-Jahresabrechnung!K21-Jahresabrechnung!K22</f>
        <v>6.999999999999999</v>
      </c>
    </row>
    <row r="30" spans="1:39" s="126" customFormat="1" ht="19.5" customHeight="1" outlineLevel="1">
      <c r="A30" s="134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6"/>
      <c r="AG30" s="129" t="s">
        <v>39</v>
      </c>
      <c r="AH30" s="344" t="s">
        <v>99</v>
      </c>
      <c r="AI30" s="285"/>
      <c r="AJ30" s="132"/>
      <c r="AK30" s="132"/>
      <c r="AL30" s="133"/>
      <c r="AM30" s="132"/>
    </row>
    <row r="31" spans="1:39" s="126" customFormat="1" ht="19.5" customHeight="1">
      <c r="A31" s="138" t="str">
        <f>Januar!A31</f>
        <v>Arztbesuch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21"/>
      <c r="AG31" s="138" t="str">
        <f aca="true" t="shared" si="2" ref="AG31:AG59">A31</f>
        <v>Arztbesuch</v>
      </c>
      <c r="AH31" s="292"/>
      <c r="AI31" s="111">
        <f aca="true" t="shared" si="3" ref="AI31:AI59">SUM(B31:AF31)</f>
        <v>0</v>
      </c>
      <c r="AJ31" s="112"/>
      <c r="AK31" s="112">
        <f>Oktober!AL31</f>
        <v>0</v>
      </c>
      <c r="AL31" s="146">
        <f aca="true" t="shared" si="4" ref="AL31:AL38">AJ31+AK31+SUM(B31:AF31)</f>
        <v>0</v>
      </c>
      <c r="AM31" s="133"/>
    </row>
    <row r="32" spans="1:39" s="126" customFormat="1" ht="19.5" customHeight="1">
      <c r="A32" s="138" t="str">
        <f>Januar!A32</f>
        <v>Krankheit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21"/>
      <c r="AG32" s="138" t="str">
        <f t="shared" si="2"/>
        <v>Krankheit</v>
      </c>
      <c r="AH32" s="292"/>
      <c r="AI32" s="111">
        <f t="shared" si="3"/>
        <v>0</v>
      </c>
      <c r="AJ32" s="112"/>
      <c r="AK32" s="112">
        <f>Oktober!AL32</f>
        <v>0</v>
      </c>
      <c r="AL32" s="146">
        <f t="shared" si="4"/>
        <v>0</v>
      </c>
      <c r="AM32" s="133"/>
    </row>
    <row r="33" spans="1:39" s="126" customFormat="1" ht="19.5" customHeight="1">
      <c r="A33" s="138" t="str">
        <f>Januar!A33</f>
        <v>Berufsunfall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21"/>
      <c r="AG33" s="138" t="str">
        <f t="shared" si="2"/>
        <v>Berufsunfall</v>
      </c>
      <c r="AH33" s="292"/>
      <c r="AI33" s="111">
        <f t="shared" si="3"/>
        <v>0</v>
      </c>
      <c r="AJ33" s="112"/>
      <c r="AK33" s="112">
        <f>Oktober!AL33</f>
        <v>0</v>
      </c>
      <c r="AL33" s="146">
        <f t="shared" si="4"/>
        <v>0</v>
      </c>
      <c r="AM33" s="133"/>
    </row>
    <row r="34" spans="1:39" s="126" customFormat="1" ht="19.5" customHeight="1">
      <c r="A34" s="138" t="str">
        <f>Januar!A34</f>
        <v>Nichtberufsunfall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21"/>
      <c r="AG34" s="138" t="str">
        <f t="shared" si="2"/>
        <v>Nichtberufsunfall</v>
      </c>
      <c r="AH34" s="292"/>
      <c r="AI34" s="111">
        <f t="shared" si="3"/>
        <v>0</v>
      </c>
      <c r="AJ34" s="112"/>
      <c r="AK34" s="112">
        <f>Oktober!AL34</f>
        <v>0</v>
      </c>
      <c r="AL34" s="146">
        <f t="shared" si="4"/>
        <v>0</v>
      </c>
      <c r="AM34" s="133"/>
    </row>
    <row r="35" spans="1:39" s="126" customFormat="1" ht="19.5" customHeight="1">
      <c r="A35" s="138" t="str">
        <f>Januar!A35</f>
        <v>Militär/Zivilschutz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21"/>
      <c r="AG35" s="138" t="str">
        <f t="shared" si="2"/>
        <v>Militär/Zivilschutz</v>
      </c>
      <c r="AH35" s="292"/>
      <c r="AI35" s="111">
        <f t="shared" si="3"/>
        <v>0</v>
      </c>
      <c r="AJ35" s="112"/>
      <c r="AK35" s="112">
        <f>Oktober!AL35</f>
        <v>0</v>
      </c>
      <c r="AL35" s="146">
        <f t="shared" si="4"/>
        <v>0</v>
      </c>
      <c r="AM35" s="133"/>
    </row>
    <row r="36" spans="1:39" s="126" customFormat="1" ht="19.5" customHeight="1">
      <c r="A36" s="138" t="str">
        <f>Januar!A36</f>
        <v>Weiterbildung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21"/>
      <c r="AG36" s="138" t="str">
        <f t="shared" si="2"/>
        <v>Weiterbildung</v>
      </c>
      <c r="AH36" s="292"/>
      <c r="AI36" s="111">
        <f t="shared" si="3"/>
        <v>0</v>
      </c>
      <c r="AJ36" s="112"/>
      <c r="AK36" s="112">
        <f>Oktober!AL36</f>
        <v>0</v>
      </c>
      <c r="AL36" s="146">
        <f t="shared" si="4"/>
        <v>0</v>
      </c>
      <c r="AM36" s="133"/>
    </row>
    <row r="37" spans="1:39" s="126" customFormat="1" ht="19.5" customHeight="1">
      <c r="A37" s="138" t="str">
        <f>Januar!A37</f>
        <v>Besoldeter Urlaub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21"/>
      <c r="AG37" s="138" t="str">
        <f t="shared" si="2"/>
        <v>Besoldeter Urlaub</v>
      </c>
      <c r="AH37" s="292"/>
      <c r="AI37" s="111">
        <f t="shared" si="3"/>
        <v>0</v>
      </c>
      <c r="AJ37" s="112"/>
      <c r="AK37" s="112">
        <f>Oktober!AL37</f>
        <v>0</v>
      </c>
      <c r="AL37" s="146">
        <f t="shared" si="4"/>
        <v>0</v>
      </c>
      <c r="AM37" s="133"/>
    </row>
    <row r="38" spans="1:39" s="126" customFormat="1" ht="19.5" customHeight="1">
      <c r="A38" s="138" t="str">
        <f>Januar!A38</f>
        <v>Unbesoldeter Urlaub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21"/>
      <c r="AG38" s="138" t="str">
        <f t="shared" si="2"/>
        <v>Unbesoldeter Urlaub</v>
      </c>
      <c r="AH38" s="292"/>
      <c r="AI38" s="111">
        <f t="shared" si="3"/>
        <v>0</v>
      </c>
      <c r="AJ38" s="112"/>
      <c r="AK38" s="112">
        <f>Oktober!AL38</f>
        <v>0</v>
      </c>
      <c r="AL38" s="146">
        <f t="shared" si="4"/>
        <v>0</v>
      </c>
      <c r="AM38" s="133"/>
    </row>
    <row r="39" spans="1:39" s="126" customFormat="1" ht="19.5" customHeight="1">
      <c r="A39" s="138" t="str">
        <f>Januar!A39</f>
        <v>Nebenbeschäftigung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21"/>
      <c r="AG39" s="138" t="str">
        <f t="shared" si="2"/>
        <v>Nebenbeschäftigung</v>
      </c>
      <c r="AH39" s="292"/>
      <c r="AI39" s="111">
        <f t="shared" si="3"/>
        <v>0</v>
      </c>
      <c r="AJ39" s="112"/>
      <c r="AK39" s="112">
        <f>Oktober!AL39</f>
        <v>0</v>
      </c>
      <c r="AL39" s="146">
        <f>AJ39+AK39-SUM(B39:AF39)</f>
        <v>0</v>
      </c>
      <c r="AM39" s="133"/>
    </row>
    <row r="40" spans="1:39" s="126" customFormat="1" ht="19.5" customHeight="1">
      <c r="A40" s="138" t="str">
        <f>Januar!A40</f>
        <v>DAG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21"/>
      <c r="AG40" s="138" t="str">
        <f t="shared" si="2"/>
        <v>DAG</v>
      </c>
      <c r="AH40" s="292"/>
      <c r="AI40" s="111">
        <f t="shared" si="3"/>
        <v>0</v>
      </c>
      <c r="AJ40" s="112"/>
      <c r="AK40" s="112">
        <f>Oktober!AL40</f>
        <v>0</v>
      </c>
      <c r="AL40" s="146">
        <f>AJ40+AK40-SUM(B40:AF40)</f>
        <v>0</v>
      </c>
      <c r="AM40" s="133"/>
    </row>
    <row r="41" spans="1:39" s="126" customFormat="1" ht="19.5" customHeight="1" outlineLevel="1">
      <c r="A41" s="138" t="str">
        <f>Januar!A41</f>
        <v>Frei 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21"/>
      <c r="AG41" s="138" t="str">
        <f t="shared" si="2"/>
        <v>Frei 1</v>
      </c>
      <c r="AH41" s="292"/>
      <c r="AI41" s="111">
        <f t="shared" si="3"/>
        <v>0</v>
      </c>
      <c r="AJ41" s="112"/>
      <c r="AK41" s="112">
        <f>Oktober!AL41</f>
        <v>0</v>
      </c>
      <c r="AL41" s="146">
        <f>AJ41+AK41+SUM(B41:AF41)</f>
        <v>0</v>
      </c>
      <c r="AM41" s="133"/>
    </row>
    <row r="42" spans="1:39" s="126" customFormat="1" ht="19.5" customHeight="1" outlineLevel="1">
      <c r="A42" s="138" t="str">
        <f>Januar!A42</f>
        <v>Frei 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21"/>
      <c r="AG42" s="138" t="str">
        <f t="shared" si="2"/>
        <v>Frei 2</v>
      </c>
      <c r="AH42" s="292"/>
      <c r="AI42" s="111">
        <f t="shared" si="3"/>
        <v>0</v>
      </c>
      <c r="AJ42" s="112"/>
      <c r="AK42" s="112">
        <f>Oktober!AL42</f>
        <v>0</v>
      </c>
      <c r="AL42" s="146">
        <f>AJ42+AK42+SUM(B42:AF42)</f>
        <v>0</v>
      </c>
      <c r="AM42" s="133"/>
    </row>
    <row r="43" spans="1:39" s="126" customFormat="1" ht="19.5" customHeight="1" outlineLevel="1">
      <c r="A43" s="129" t="str">
        <f>Januar!A43</f>
        <v>Frei 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286"/>
      <c r="AG43" s="129" t="str">
        <f t="shared" si="2"/>
        <v>Frei 3</v>
      </c>
      <c r="AH43" s="337"/>
      <c r="AI43" s="250">
        <f t="shared" si="3"/>
        <v>0</v>
      </c>
      <c r="AJ43" s="253"/>
      <c r="AK43" s="112">
        <f>Oktober!AL43</f>
        <v>0</v>
      </c>
      <c r="AL43" s="251">
        <f>AJ43+AK43+SUM(B43:AF43)</f>
        <v>0</v>
      </c>
      <c r="AM43" s="133"/>
    </row>
    <row r="44" spans="1:39" s="126" customFormat="1" ht="18" customHeight="1">
      <c r="A44" s="138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138"/>
      <c r="AH44" s="338"/>
      <c r="AI44" s="283"/>
      <c r="AJ44" s="309"/>
      <c r="AK44" s="309"/>
      <c r="AL44" s="310"/>
      <c r="AM44" s="133"/>
    </row>
    <row r="45" spans="1:39" s="126" customFormat="1" ht="19.5" customHeight="1" outlineLevel="1">
      <c r="A45" s="138" t="str">
        <f>Eingabeblatt!H29</f>
        <v>Projekt 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29" t="str">
        <f t="shared" si="2"/>
        <v>Projekt 1</v>
      </c>
      <c r="AH45" s="337"/>
      <c r="AI45" s="250">
        <f t="shared" si="3"/>
        <v>0</v>
      </c>
      <c r="AJ45" s="112"/>
      <c r="AK45" s="112">
        <f>Oktober!AL45</f>
        <v>0</v>
      </c>
      <c r="AL45" s="251">
        <f>AJ45+AK45+SUM(B45:AF45)</f>
        <v>0</v>
      </c>
      <c r="AM45" s="133"/>
    </row>
    <row r="46" spans="1:39" s="126" customFormat="1" ht="19.5" customHeight="1" outlineLevel="1">
      <c r="A46" s="138" t="str">
        <f>Eingabeblatt!H30</f>
        <v>Projekt 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29" t="str">
        <f t="shared" si="2"/>
        <v>Projekt 2</v>
      </c>
      <c r="AH46" s="337"/>
      <c r="AI46" s="250">
        <f t="shared" si="3"/>
        <v>0</v>
      </c>
      <c r="AJ46" s="112"/>
      <c r="AK46" s="112">
        <f>Oktober!AL46</f>
        <v>0</v>
      </c>
      <c r="AL46" s="251">
        <f>AJ46+AK46+SUM(B46:AF46)</f>
        <v>0</v>
      </c>
      <c r="AM46" s="133"/>
    </row>
    <row r="47" spans="1:39" s="126" customFormat="1" ht="19.5" customHeight="1" outlineLevel="1">
      <c r="A47" s="138" t="str">
        <f>Eingabeblatt!H31</f>
        <v>Projekt 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29" t="str">
        <f t="shared" si="2"/>
        <v>Projekt 3</v>
      </c>
      <c r="AH47" s="337"/>
      <c r="AI47" s="250">
        <f t="shared" si="3"/>
        <v>0</v>
      </c>
      <c r="AJ47" s="112"/>
      <c r="AK47" s="112">
        <f>Oktober!AL47</f>
        <v>0</v>
      </c>
      <c r="AL47" s="251">
        <f>AJ47+AK47+SUM(B47:AF47)</f>
        <v>0</v>
      </c>
      <c r="AM47" s="133"/>
    </row>
    <row r="48" spans="1:39" s="126" customFormat="1" ht="18" customHeight="1">
      <c r="A48" s="306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138"/>
      <c r="AH48" s="338"/>
      <c r="AI48" s="283"/>
      <c r="AJ48" s="309"/>
      <c r="AK48" s="309"/>
      <c r="AL48" s="310"/>
      <c r="AM48" s="133"/>
    </row>
    <row r="49" spans="1:39" s="126" customFormat="1" ht="19.5" customHeight="1" outlineLevel="1">
      <c r="A49" s="138" t="str">
        <f>Eingabeblatt!H32</f>
        <v>Projekt 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29" t="str">
        <f t="shared" si="2"/>
        <v>Projekt 4</v>
      </c>
      <c r="AH49" s="337"/>
      <c r="AI49" s="250">
        <f t="shared" si="3"/>
        <v>0</v>
      </c>
      <c r="AJ49" s="112"/>
      <c r="AK49" s="112">
        <f>Oktober!AL49</f>
        <v>0</v>
      </c>
      <c r="AL49" s="251">
        <f>AJ49+AK49+SUM(B49:AF49)</f>
        <v>0</v>
      </c>
      <c r="AM49" s="133"/>
    </row>
    <row r="50" spans="1:39" s="126" customFormat="1" ht="19.5" customHeight="1" outlineLevel="1">
      <c r="A50" s="138" t="str">
        <f>Eingabeblatt!H33</f>
        <v>Projekt 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29" t="str">
        <f t="shared" si="2"/>
        <v>Projekt 5</v>
      </c>
      <c r="AH50" s="337"/>
      <c r="AI50" s="250">
        <f t="shared" si="3"/>
        <v>0</v>
      </c>
      <c r="AJ50" s="112"/>
      <c r="AK50" s="112">
        <f>Oktober!AL50</f>
        <v>0</v>
      </c>
      <c r="AL50" s="251">
        <f>AJ50+AK50+SUM(B50:AF50)</f>
        <v>0</v>
      </c>
      <c r="AM50" s="133"/>
    </row>
    <row r="51" spans="1:39" s="126" customFormat="1" ht="19.5" customHeight="1" outlineLevel="1">
      <c r="A51" s="138" t="str">
        <f>Eingabeblatt!H34</f>
        <v>Projekt 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29" t="str">
        <f t="shared" si="2"/>
        <v>Projekt 6</v>
      </c>
      <c r="AH51" s="337"/>
      <c r="AI51" s="250">
        <f t="shared" si="3"/>
        <v>0</v>
      </c>
      <c r="AJ51" s="112"/>
      <c r="AK51" s="112">
        <f>Oktober!AL51</f>
        <v>0</v>
      </c>
      <c r="AL51" s="251">
        <f>AJ51+AK51+SUM(B51:AF51)</f>
        <v>0</v>
      </c>
      <c r="AM51" s="133"/>
    </row>
    <row r="52" spans="1:39" s="126" customFormat="1" ht="18" customHeight="1">
      <c r="A52" s="306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138"/>
      <c r="AH52" s="338"/>
      <c r="AI52" s="283"/>
      <c r="AJ52" s="309"/>
      <c r="AK52" s="309"/>
      <c r="AL52" s="310"/>
      <c r="AM52" s="133"/>
    </row>
    <row r="53" spans="1:39" s="126" customFormat="1" ht="19.5" customHeight="1" outlineLevel="1">
      <c r="A53" s="138" t="str">
        <f>Eingabeblatt!J29</f>
        <v>Projekt 7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29" t="str">
        <f t="shared" si="2"/>
        <v>Projekt 7</v>
      </c>
      <c r="AH53" s="337"/>
      <c r="AI53" s="250">
        <f t="shared" si="3"/>
        <v>0</v>
      </c>
      <c r="AJ53" s="112"/>
      <c r="AK53" s="112">
        <f>Oktober!AL53</f>
        <v>0</v>
      </c>
      <c r="AL53" s="251">
        <f>AJ53+AK53+SUM(B53:AF53)</f>
        <v>0</v>
      </c>
      <c r="AM53" s="133"/>
    </row>
    <row r="54" spans="1:39" s="126" customFormat="1" ht="19.5" customHeight="1" outlineLevel="1">
      <c r="A54" s="138" t="str">
        <f>Eingabeblatt!J30</f>
        <v>Projekt 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29" t="str">
        <f t="shared" si="2"/>
        <v>Projekt 8</v>
      </c>
      <c r="AH54" s="337"/>
      <c r="AI54" s="250">
        <f t="shared" si="3"/>
        <v>0</v>
      </c>
      <c r="AJ54" s="112"/>
      <c r="AK54" s="112">
        <f>Oktober!AL54</f>
        <v>0</v>
      </c>
      <c r="AL54" s="251">
        <f>AJ54+AK54+SUM(B54:AF54)</f>
        <v>0</v>
      </c>
      <c r="AM54" s="133"/>
    </row>
    <row r="55" spans="1:39" s="126" customFormat="1" ht="19.5" customHeight="1" outlineLevel="1">
      <c r="A55" s="138" t="str">
        <f>Eingabeblatt!J31</f>
        <v>Projekt 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29" t="str">
        <f t="shared" si="2"/>
        <v>Projekt 9</v>
      </c>
      <c r="AH55" s="337"/>
      <c r="AI55" s="250">
        <f t="shared" si="3"/>
        <v>0</v>
      </c>
      <c r="AJ55" s="112"/>
      <c r="AK55" s="112">
        <f>Oktober!AL55</f>
        <v>0</v>
      </c>
      <c r="AL55" s="251">
        <f>AJ55+AK55+SUM(B55:AF55)</f>
        <v>0</v>
      </c>
      <c r="AM55" s="133"/>
    </row>
    <row r="56" spans="1:39" s="126" customFormat="1" ht="18" customHeight="1">
      <c r="A56" s="306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138"/>
      <c r="AH56" s="338"/>
      <c r="AI56" s="283"/>
      <c r="AJ56" s="309"/>
      <c r="AK56" s="309"/>
      <c r="AL56" s="310"/>
      <c r="AM56" s="133"/>
    </row>
    <row r="57" spans="1:39" s="126" customFormat="1" ht="19.5" customHeight="1" outlineLevel="1">
      <c r="A57" s="138" t="str">
        <f>Eingabeblatt!J32</f>
        <v>Projekt 10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29" t="str">
        <f t="shared" si="2"/>
        <v>Projekt 10</v>
      </c>
      <c r="AH57" s="337"/>
      <c r="AI57" s="250">
        <f t="shared" si="3"/>
        <v>0</v>
      </c>
      <c r="AJ57" s="112"/>
      <c r="AK57" s="112">
        <f>Oktober!AL57</f>
        <v>0</v>
      </c>
      <c r="AL57" s="251">
        <f>AJ57+AK57+SUM(B57:AF57)</f>
        <v>0</v>
      </c>
      <c r="AM57" s="133"/>
    </row>
    <row r="58" spans="1:39" s="126" customFormat="1" ht="19.5" customHeight="1" outlineLevel="1">
      <c r="A58" s="138" t="str">
        <f>Eingabeblatt!J33</f>
        <v>Projekt 11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29" t="str">
        <f t="shared" si="2"/>
        <v>Projekt 11</v>
      </c>
      <c r="AH58" s="337"/>
      <c r="AI58" s="250">
        <f t="shared" si="3"/>
        <v>0</v>
      </c>
      <c r="AJ58" s="112"/>
      <c r="AK58" s="112">
        <f>Oktober!AL58</f>
        <v>0</v>
      </c>
      <c r="AL58" s="251">
        <f>AJ58+AK58+SUM(B58:AF58)</f>
        <v>0</v>
      </c>
      <c r="AM58" s="133"/>
    </row>
    <row r="59" spans="1:39" s="126" customFormat="1" ht="19.5" customHeight="1" outlineLevel="1">
      <c r="A59" s="138" t="str">
        <f>Eingabeblatt!J34</f>
        <v>Projekt 12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29" t="str">
        <f t="shared" si="2"/>
        <v>Projekt 12</v>
      </c>
      <c r="AH59" s="337"/>
      <c r="AI59" s="250">
        <f t="shared" si="3"/>
        <v>0</v>
      </c>
      <c r="AJ59" s="253"/>
      <c r="AK59" s="112">
        <f>Oktober!AL59</f>
        <v>0</v>
      </c>
      <c r="AL59" s="251">
        <f>AJ59+AK59+SUM(B59:AF59)</f>
        <v>0</v>
      </c>
      <c r="AM59" s="133"/>
    </row>
    <row r="60" spans="1:39" s="126" customFormat="1" ht="30" customHeight="1">
      <c r="A60" s="148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148"/>
      <c r="AH60" s="131"/>
      <c r="AI60" s="254"/>
      <c r="AJ60" s="254"/>
      <c r="AK60" s="254"/>
      <c r="AL60" s="255"/>
      <c r="AM60" s="252"/>
    </row>
    <row r="61" spans="1:39" s="235" customFormat="1" ht="30" customHeight="1">
      <c r="A61" s="236" t="s">
        <v>120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8"/>
      <c r="AH61" s="233"/>
      <c r="AI61" s="231"/>
      <c r="AJ61" s="231"/>
      <c r="AK61" s="231"/>
      <c r="AL61" s="239"/>
      <c r="AM61" s="230"/>
    </row>
    <row r="62" spans="1:39" s="235" customFormat="1" ht="49.5" customHeight="1">
      <c r="A62" s="237" t="s">
        <v>37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2"/>
      <c r="AH62" s="233"/>
      <c r="AI62" s="230"/>
      <c r="AJ62" s="230"/>
      <c r="AK62" s="230"/>
      <c r="AL62" s="234"/>
      <c r="AM62" s="230"/>
    </row>
    <row r="63" spans="1:39" ht="49.5" customHeight="1">
      <c r="A63" s="40" t="s">
        <v>121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8"/>
      <c r="P63" s="28"/>
      <c r="Q63" s="50" t="s">
        <v>123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28"/>
      <c r="AF63" s="28"/>
      <c r="AG63" s="51" t="s">
        <v>122</v>
      </c>
      <c r="AH63" s="52"/>
      <c r="AI63" s="40"/>
      <c r="AJ63" s="40"/>
      <c r="AK63" s="40"/>
      <c r="AL63" s="53"/>
      <c r="AM63" s="40"/>
    </row>
    <row r="64" spans="1:39" ht="15">
      <c r="A64" s="2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9"/>
      <c r="AH64" s="41"/>
      <c r="AI64" s="20"/>
      <c r="AJ64" s="20"/>
      <c r="AK64" s="20"/>
      <c r="AL64" s="13"/>
      <c r="AM64" s="20"/>
    </row>
    <row r="65" spans="1:39" ht="15">
      <c r="A65" s="20" t="s">
        <v>124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9"/>
      <c r="AH65" s="41"/>
      <c r="AI65" s="20"/>
      <c r="AJ65" s="20"/>
      <c r="AK65" s="20"/>
      <c r="AL65" s="13"/>
      <c r="AM65" s="20"/>
    </row>
    <row r="66" spans="1:39" ht="15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9"/>
      <c r="AH66" s="41"/>
      <c r="AI66" s="20"/>
      <c r="AJ66" s="20"/>
      <c r="AK66" s="20"/>
      <c r="AL66" s="13"/>
      <c r="AM66" s="20"/>
    </row>
    <row r="67" spans="2:38" ht="1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  <c r="AL67" s="57"/>
    </row>
    <row r="68" spans="2:38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5"/>
      <c r="AL68" s="57"/>
    </row>
    <row r="69" spans="2:38" ht="1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5"/>
      <c r="AL69" s="57"/>
    </row>
    <row r="70" spans="2:38" ht="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5"/>
      <c r="AL70" s="57"/>
    </row>
    <row r="71" spans="2:38" ht="1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5"/>
      <c r="AL71" s="57"/>
    </row>
    <row r="72" spans="2:38" ht="1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5"/>
      <c r="AL72" s="57"/>
    </row>
    <row r="73" spans="2:33" ht="1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5"/>
    </row>
    <row r="74" spans="2:33" ht="1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5"/>
    </row>
    <row r="75" spans="2:33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5"/>
    </row>
    <row r="76" spans="2:33" ht="1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</row>
    <row r="77" spans="2:33" ht="1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</row>
    <row r="78" spans="2:33" ht="1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</row>
    <row r="79" spans="2:33" ht="1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5"/>
    </row>
    <row r="80" spans="2:33" ht="1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5"/>
    </row>
    <row r="81" spans="2:33" ht="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5"/>
    </row>
    <row r="82" spans="2:33" ht="1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5"/>
    </row>
    <row r="83" spans="2:33" ht="1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5"/>
    </row>
    <row r="84" spans="2:33" ht="1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5"/>
    </row>
    <row r="85" spans="2:33" ht="1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5"/>
    </row>
    <row r="86" spans="2:33" ht="1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5"/>
    </row>
    <row r="87" spans="2:33" ht="1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5"/>
    </row>
  </sheetData>
  <sheetProtection formatCells="0" selectLockedCells="1"/>
  <mergeCells count="8">
    <mergeCell ref="B62:N62"/>
    <mergeCell ref="AH7:AI7"/>
    <mergeCell ref="G1:H1"/>
    <mergeCell ref="D2:O2"/>
    <mergeCell ref="D3:O3"/>
    <mergeCell ref="D4:O4"/>
    <mergeCell ref="D5:O5"/>
    <mergeCell ref="X2:Y2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orientation="landscape" paperSize="9" scale="35" r:id="rId3"/>
  <headerFooter alignWithMargins="0">
    <oddFooter>&amp;L&amp;"Arial,Standard"&amp;11Monatsabrechnung &amp;A&amp;C&amp;"Arial,Standard"&amp;11&amp;D&amp;R&amp;"Arial,Standard"&amp;11&amp;P von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B8" sqref="B8"/>
    </sheetView>
  </sheetViews>
  <sheetFormatPr defaultColWidth="11.00390625" defaultRowHeight="12.75" outlineLevelRow="1" outlineLevelCol="1"/>
  <cols>
    <col min="1" max="1" width="17.625" style="42" customWidth="1"/>
    <col min="2" max="32" width="5.75390625" style="42" customWidth="1"/>
    <col min="33" max="33" width="18.375" style="59" customWidth="1"/>
    <col min="34" max="34" width="2.375" style="56" customWidth="1"/>
    <col min="35" max="35" width="9.125" style="42" customWidth="1"/>
    <col min="36" max="36" width="11.625" style="42" customWidth="1" outlineLevel="1"/>
    <col min="37" max="37" width="10.625" style="42" customWidth="1" outlineLevel="1"/>
    <col min="38" max="38" width="10.625" style="58" customWidth="1" outlineLevel="1"/>
    <col min="39" max="39" width="12.625" style="42" customWidth="1"/>
    <col min="40" max="16384" width="10.75390625" style="42" customWidth="1"/>
  </cols>
  <sheetData>
    <row r="1" spans="1:39" s="39" customFormat="1" ht="23.25">
      <c r="A1" s="244" t="str">
        <f>Eingabeblatt!A1</f>
        <v>Arbeitszeittabelle</v>
      </c>
      <c r="B1" s="33"/>
      <c r="C1" s="33"/>
      <c r="D1" s="33"/>
      <c r="E1" s="33"/>
      <c r="F1" s="34" t="str">
        <f>Eingabeblatt!A23</f>
        <v>Dezember</v>
      </c>
      <c r="G1" s="409">
        <f>Eingabeblatt!B2</f>
        <v>2008</v>
      </c>
      <c r="H1" s="409"/>
      <c r="I1" s="33"/>
      <c r="J1" s="33"/>
      <c r="K1" s="33"/>
      <c r="L1" s="33"/>
      <c r="M1" s="33"/>
      <c r="N1" s="33"/>
      <c r="O1" s="33"/>
      <c r="P1" s="33"/>
      <c r="Q1" s="33"/>
      <c r="R1" s="35"/>
      <c r="S1" s="33"/>
      <c r="T1" s="33"/>
      <c r="U1" s="33"/>
      <c r="V1" s="36"/>
      <c r="W1" s="36"/>
      <c r="X1" s="33"/>
      <c r="Y1" s="35"/>
      <c r="Z1" s="33"/>
      <c r="AA1" s="33"/>
      <c r="AB1" s="33"/>
      <c r="AC1" s="33"/>
      <c r="AD1" s="33"/>
      <c r="AE1" s="33"/>
      <c r="AF1" s="33"/>
      <c r="AG1" s="32"/>
      <c r="AH1" s="37"/>
      <c r="AI1" s="33"/>
      <c r="AJ1" s="33"/>
      <c r="AK1" s="33"/>
      <c r="AL1" s="245"/>
      <c r="AM1" s="38" t="str">
        <f>Eingabeblatt!L1</f>
        <v>Version 1.4.0</v>
      </c>
    </row>
    <row r="2" spans="1:39" s="126" customFormat="1" ht="19.5" customHeight="1">
      <c r="A2" s="99"/>
      <c r="B2" s="77" t="str">
        <f>Eingabeblatt!A3</f>
        <v>Name</v>
      </c>
      <c r="C2" s="127"/>
      <c r="D2" s="410" t="str">
        <f>Eingabeblatt!B3</f>
        <v>Name Arbeitnehmer/in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  <c r="P2" s="70"/>
      <c r="Q2" s="77" t="s">
        <v>111</v>
      </c>
      <c r="R2" s="268"/>
      <c r="S2" s="127"/>
      <c r="T2" s="127"/>
      <c r="U2" s="127"/>
      <c r="V2" s="269"/>
      <c r="W2" s="269"/>
      <c r="X2" s="416">
        <f>IF(Eingabeblatt!H23="","-     ",Eingabeblatt!H23)</f>
        <v>100</v>
      </c>
      <c r="Y2" s="416"/>
      <c r="Z2" s="128" t="s">
        <v>93</v>
      </c>
      <c r="AA2" s="70"/>
      <c r="AB2" s="70"/>
      <c r="AC2" s="70"/>
      <c r="AD2" s="70"/>
      <c r="AE2" s="70"/>
      <c r="AF2" s="70"/>
      <c r="AG2" s="69"/>
      <c r="AH2" s="124"/>
      <c r="AI2" s="70"/>
      <c r="AJ2" s="70"/>
      <c r="AK2" s="70"/>
      <c r="AL2" s="125"/>
      <c r="AM2" s="70"/>
    </row>
    <row r="3" spans="1:39" s="126" customFormat="1" ht="19.5" customHeight="1">
      <c r="A3" s="118"/>
      <c r="B3" s="77" t="str">
        <f>Eingabeblatt!H2</f>
        <v>Funktion</v>
      </c>
      <c r="C3" s="127"/>
      <c r="D3" s="412" t="str">
        <f>Eingabeblatt!I2</f>
        <v>Funktionsbeschreibung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  <c r="P3" s="70"/>
      <c r="Q3" s="68" t="s">
        <v>109</v>
      </c>
      <c r="R3" s="122"/>
      <c r="S3" s="122"/>
      <c r="T3" s="122"/>
      <c r="U3" s="122"/>
      <c r="V3" s="265"/>
      <c r="W3" s="265"/>
      <c r="X3" s="266"/>
      <c r="Y3" s="267">
        <f>Eingabeblatt!J23</f>
        <v>0.35</v>
      </c>
      <c r="Z3" s="123" t="s">
        <v>110</v>
      </c>
      <c r="AA3" s="70"/>
      <c r="AB3" s="70"/>
      <c r="AC3" s="70"/>
      <c r="AD3" s="70"/>
      <c r="AE3" s="70"/>
      <c r="AF3" s="70"/>
      <c r="AG3" s="69"/>
      <c r="AH3" s="124"/>
      <c r="AI3" s="70"/>
      <c r="AJ3" s="70"/>
      <c r="AK3" s="70"/>
      <c r="AL3" s="125"/>
      <c r="AM3" s="70"/>
    </row>
    <row r="4" spans="1:39" s="126" customFormat="1" ht="19.5" customHeight="1">
      <c r="A4" s="118"/>
      <c r="B4" s="77" t="str">
        <f>Eingabeblatt!H3</f>
        <v>Institut</v>
      </c>
      <c r="C4" s="127"/>
      <c r="D4" s="412" t="str">
        <f>Eingabeblatt!I3</f>
        <v>Angabe Institut</v>
      </c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3"/>
      <c r="P4" s="70"/>
      <c r="Q4" s="118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69"/>
      <c r="AH4" s="124"/>
      <c r="AI4" s="70"/>
      <c r="AJ4" s="70"/>
      <c r="AK4" s="70"/>
      <c r="AL4" s="125"/>
      <c r="AM4" s="70"/>
    </row>
    <row r="5" spans="1:39" s="126" customFormat="1" ht="19.5" customHeight="1">
      <c r="A5" s="118"/>
      <c r="B5" s="68" t="str">
        <f>Eingabeblatt!H4</f>
        <v>Abteilung</v>
      </c>
      <c r="C5" s="122"/>
      <c r="D5" s="414" t="str">
        <f>Eingabeblatt!I4</f>
        <v>Angabe Abteilung</v>
      </c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5"/>
      <c r="P5" s="70"/>
      <c r="Q5" s="11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 t="s">
        <v>125</v>
      </c>
      <c r="AG5" s="69"/>
      <c r="AH5" s="124"/>
      <c r="AI5" s="70"/>
      <c r="AJ5" s="70"/>
      <c r="AK5" s="70"/>
      <c r="AL5" s="125"/>
      <c r="AM5" s="70"/>
    </row>
    <row r="6" spans="1:39" s="126" customFormat="1" ht="19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69"/>
      <c r="AH6" s="124"/>
      <c r="AI6" s="70"/>
      <c r="AJ6" s="70"/>
      <c r="AK6" s="70"/>
      <c r="AL6" s="125"/>
      <c r="AM6" s="70"/>
    </row>
    <row r="7" spans="1:39" s="45" customFormat="1" ht="45">
      <c r="A7" s="248" t="s">
        <v>72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3">
        <v>30</v>
      </c>
      <c r="AF7" s="274">
        <v>31</v>
      </c>
      <c r="AG7" s="249" t="str">
        <f aca="true" t="shared" si="0" ref="AG7:AG16">A7</f>
        <v>Tag</v>
      </c>
      <c r="AH7" s="417" t="s">
        <v>142</v>
      </c>
      <c r="AI7" s="408"/>
      <c r="AJ7" s="8" t="s">
        <v>0</v>
      </c>
      <c r="AK7" s="8" t="s">
        <v>126</v>
      </c>
      <c r="AL7" s="44" t="s">
        <v>66</v>
      </c>
      <c r="AM7" s="8" t="s">
        <v>128</v>
      </c>
    </row>
    <row r="8" spans="1:39" s="126" customFormat="1" ht="19.5" customHeight="1">
      <c r="A8" s="134" t="s">
        <v>73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5" t="str">
        <f t="shared" si="0"/>
        <v>ein</v>
      </c>
      <c r="AH8" s="339"/>
      <c r="AI8" s="272"/>
      <c r="AJ8" s="174"/>
      <c r="AK8" s="132"/>
      <c r="AL8" s="133"/>
      <c r="AM8" s="132"/>
    </row>
    <row r="9" spans="1:39" s="126" customFormat="1" ht="19.5" customHeight="1">
      <c r="A9" s="134" t="s">
        <v>74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5" t="str">
        <f t="shared" si="0"/>
        <v>aus</v>
      </c>
      <c r="AH9" s="339"/>
      <c r="AI9" s="272"/>
      <c r="AJ9" s="174"/>
      <c r="AK9" s="132"/>
      <c r="AL9" s="133"/>
      <c r="AM9" s="132"/>
    </row>
    <row r="10" spans="1:39" s="126" customFormat="1" ht="19.5" customHeight="1">
      <c r="A10" s="134" t="s">
        <v>73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5" t="str">
        <f t="shared" si="0"/>
        <v>ein</v>
      </c>
      <c r="AH10" s="339"/>
      <c r="AI10" s="272"/>
      <c r="AJ10" s="174"/>
      <c r="AK10" s="132"/>
      <c r="AL10" s="133"/>
      <c r="AM10" s="132"/>
    </row>
    <row r="11" spans="1:39" s="126" customFormat="1" ht="19.5" customHeight="1">
      <c r="A11" s="134" t="s">
        <v>74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5" t="str">
        <f t="shared" si="0"/>
        <v>aus</v>
      </c>
      <c r="AH11" s="339"/>
      <c r="AI11" s="145"/>
      <c r="AJ11" s="132"/>
      <c r="AK11" s="132"/>
      <c r="AL11" s="133"/>
      <c r="AM11" s="132"/>
    </row>
    <row r="12" spans="1:39" s="126" customFormat="1" ht="19.5" customHeight="1">
      <c r="A12" s="134" t="s">
        <v>73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5" t="str">
        <f t="shared" si="0"/>
        <v>ein</v>
      </c>
      <c r="AH12" s="339"/>
      <c r="AI12" s="145"/>
      <c r="AJ12" s="132"/>
      <c r="AK12" s="132"/>
      <c r="AL12" s="133"/>
      <c r="AM12" s="132"/>
    </row>
    <row r="13" spans="1:39" s="126" customFormat="1" ht="19.5" customHeight="1">
      <c r="A13" s="134" t="s">
        <v>74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35" t="str">
        <f t="shared" si="0"/>
        <v>aus</v>
      </c>
      <c r="AH13" s="339"/>
      <c r="AI13" s="145"/>
      <c r="AJ13" s="132"/>
      <c r="AK13" s="132"/>
      <c r="AL13" s="133"/>
      <c r="AM13" s="132"/>
    </row>
    <row r="14" spans="1:39" s="126" customFormat="1" ht="19.5" customHeight="1">
      <c r="A14" s="150" t="str">
        <f>Januar!A14</f>
        <v>AZ-Saldo</v>
      </c>
      <c r="B14" s="157">
        <f aca="true" t="shared" si="1" ref="B14:AF14">(B9-B8)+(B11-B10)+(B13-B12)+B29+B31+B32+B33+B34+B35+B36+B37+B38+B39+B40+B41+B42+B43</f>
        <v>0</v>
      </c>
      <c r="C14" s="157">
        <f t="shared" si="1"/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0</v>
      </c>
      <c r="H14" s="157">
        <f t="shared" si="1"/>
        <v>0</v>
      </c>
      <c r="I14" s="157">
        <f t="shared" si="1"/>
        <v>0</v>
      </c>
      <c r="J14" s="157">
        <f t="shared" si="1"/>
        <v>0</v>
      </c>
      <c r="K14" s="157">
        <f t="shared" si="1"/>
        <v>0</v>
      </c>
      <c r="L14" s="157">
        <f t="shared" si="1"/>
        <v>0</v>
      </c>
      <c r="M14" s="157">
        <f t="shared" si="1"/>
        <v>0</v>
      </c>
      <c r="N14" s="157">
        <f t="shared" si="1"/>
        <v>0</v>
      </c>
      <c r="O14" s="157">
        <f t="shared" si="1"/>
        <v>0</v>
      </c>
      <c r="P14" s="157">
        <f t="shared" si="1"/>
        <v>0</v>
      </c>
      <c r="Q14" s="157">
        <f t="shared" si="1"/>
        <v>0</v>
      </c>
      <c r="R14" s="157">
        <f t="shared" si="1"/>
        <v>0</v>
      </c>
      <c r="S14" s="157">
        <f t="shared" si="1"/>
        <v>0</v>
      </c>
      <c r="T14" s="157">
        <f t="shared" si="1"/>
        <v>0</v>
      </c>
      <c r="U14" s="157">
        <f t="shared" si="1"/>
        <v>0</v>
      </c>
      <c r="V14" s="157">
        <f t="shared" si="1"/>
        <v>0</v>
      </c>
      <c r="W14" s="157">
        <f t="shared" si="1"/>
        <v>0</v>
      </c>
      <c r="X14" s="157">
        <f t="shared" si="1"/>
        <v>0</v>
      </c>
      <c r="Y14" s="157">
        <f t="shared" si="1"/>
        <v>0</v>
      </c>
      <c r="Z14" s="157">
        <f t="shared" si="1"/>
        <v>0</v>
      </c>
      <c r="AA14" s="157">
        <f t="shared" si="1"/>
        <v>0</v>
      </c>
      <c r="AB14" s="157">
        <f t="shared" si="1"/>
        <v>0</v>
      </c>
      <c r="AC14" s="157">
        <f t="shared" si="1"/>
        <v>0</v>
      </c>
      <c r="AD14" s="157">
        <f t="shared" si="1"/>
        <v>0</v>
      </c>
      <c r="AE14" s="157">
        <f t="shared" si="1"/>
        <v>0</v>
      </c>
      <c r="AF14" s="153">
        <f t="shared" si="1"/>
        <v>0</v>
      </c>
      <c r="AG14" s="150" t="str">
        <f t="shared" si="0"/>
        <v>AZ-Saldo</v>
      </c>
      <c r="AH14" s="292"/>
      <c r="AI14" s="111">
        <f>SUM(B14:AF14)</f>
        <v>0</v>
      </c>
      <c r="AJ14" s="132"/>
      <c r="AK14" s="132"/>
      <c r="AL14" s="133"/>
      <c r="AM14" s="132"/>
    </row>
    <row r="15" spans="1:39" s="126" customFormat="1" ht="19.5" customHeight="1" outlineLevel="1">
      <c r="A15" s="138" t="str">
        <f>Januar!A15</f>
        <v>Angeordnete ÜZ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164"/>
      <c r="AG15" s="138" t="str">
        <f t="shared" si="0"/>
        <v>Angeordnete ÜZ</v>
      </c>
      <c r="AH15" s="292"/>
      <c r="AI15" s="111">
        <f>SUM(B15:AF15)</f>
        <v>0</v>
      </c>
      <c r="AJ15" s="132"/>
      <c r="AK15" s="132"/>
      <c r="AL15" s="133"/>
      <c r="AM15" s="132"/>
    </row>
    <row r="16" spans="1:39" s="126" customFormat="1" ht="19.5" customHeight="1" outlineLevel="1">
      <c r="A16" s="138" t="str">
        <f>Januar!A16</f>
        <v>Kompensation ÜZ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164"/>
      <c r="AG16" s="138" t="str">
        <f t="shared" si="0"/>
        <v>Kompensation ÜZ</v>
      </c>
      <c r="AH16" s="292"/>
      <c r="AI16" s="111">
        <f>SUM(B16:AF16)</f>
        <v>0</v>
      </c>
      <c r="AJ16" s="132"/>
      <c r="AK16" s="132"/>
      <c r="AL16" s="133"/>
      <c r="AM16" s="132"/>
    </row>
    <row r="17" spans="1:39" s="264" customFormat="1" ht="30.75" customHeight="1" outlineLevel="1">
      <c r="A17" s="27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2"/>
      <c r="AG17" s="67" t="s">
        <v>172</v>
      </c>
      <c r="AH17" s="340"/>
      <c r="AI17" s="172">
        <f>AI14-AI15+AI16</f>
        <v>0</v>
      </c>
      <c r="AJ17" s="167"/>
      <c r="AK17" s="167"/>
      <c r="AL17" s="168"/>
      <c r="AM17" s="167"/>
    </row>
    <row r="18" spans="1:39" s="126" customFormat="1" ht="19.5" customHeight="1">
      <c r="A18" s="134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7"/>
      <c r="AG18" s="138" t="s">
        <v>98</v>
      </c>
      <c r="AH18" s="292"/>
      <c r="AI18" s="111">
        <f>Eingabeblatt!I23</f>
        <v>7.075000000000001</v>
      </c>
      <c r="AJ18" s="132"/>
      <c r="AK18" s="132"/>
      <c r="AL18" s="133"/>
      <c r="AM18" s="132"/>
    </row>
    <row r="19" spans="1:39" s="48" customFormat="1" ht="30.75" customHeight="1" outlineLevel="1">
      <c r="A19" s="4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47"/>
      <c r="AG19" s="67" t="s">
        <v>118</v>
      </c>
      <c r="AH19" s="340"/>
      <c r="AI19" s="172">
        <f>AI14-AI18-AI15+AI16</f>
        <v>-7.075000000000001</v>
      </c>
      <c r="AJ19" s="167"/>
      <c r="AK19" s="167"/>
      <c r="AL19" s="168"/>
      <c r="AM19" s="31"/>
    </row>
    <row r="20" spans="1:39" s="48" customFormat="1" ht="30.75" customHeight="1" outlineLevel="1">
      <c r="A20" s="4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275"/>
      <c r="AG20" s="279" t="s">
        <v>117</v>
      </c>
      <c r="AH20" s="341" t="s">
        <v>99</v>
      </c>
      <c r="AI20" s="281"/>
      <c r="AJ20" s="271"/>
      <c r="AK20" s="167"/>
      <c r="AL20" s="168"/>
      <c r="AM20" s="31"/>
    </row>
    <row r="21" spans="1:39" s="144" customFormat="1" ht="19.5" customHeigh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2"/>
      <c r="AG21" s="143" t="s">
        <v>119</v>
      </c>
      <c r="AH21" s="342"/>
      <c r="AI21" s="171">
        <f>IF(AH20="+",(AI14-AI18+AI20-AI15+AI16),(AI14-AI18-AI20-AI15+AI16))</f>
        <v>-7.075000000000001</v>
      </c>
      <c r="AJ21" s="108"/>
      <c r="AK21" s="108">
        <f>November!AL21</f>
        <v>-80.65</v>
      </c>
      <c r="AL21" s="146">
        <f>AI21+AJ21+AK21</f>
        <v>-87.72500000000001</v>
      </c>
      <c r="AM21" s="246">
        <f>AL21</f>
        <v>-87.72500000000001</v>
      </c>
    </row>
    <row r="22" spans="1:39" s="48" customFormat="1" ht="45.75" customHeight="1" outlineLevel="1">
      <c r="A22" s="46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59"/>
      <c r="AG22" s="276" t="s">
        <v>2</v>
      </c>
      <c r="AH22" s="343"/>
      <c r="AI22" s="258">
        <f>AI15-AI16</f>
        <v>0</v>
      </c>
      <c r="AJ22" s="31"/>
      <c r="AK22" s="31"/>
      <c r="AL22" s="270"/>
      <c r="AM22" s="31"/>
    </row>
    <row r="23" spans="1:39" s="126" customFormat="1" ht="19.5" customHeight="1" outlineLevel="1">
      <c r="A23" s="134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7"/>
      <c r="AG23" s="138" t="s">
        <v>91</v>
      </c>
      <c r="AH23" s="292"/>
      <c r="AI23" s="111">
        <f>IF(AI22&gt;0,(AI22*0.25),0)</f>
        <v>0</v>
      </c>
      <c r="AJ23" s="132"/>
      <c r="AK23" s="132"/>
      <c r="AL23" s="133"/>
      <c r="AM23" s="132"/>
    </row>
    <row r="24" spans="1:39" s="126" customFormat="1" ht="19.5" customHeight="1" outlineLevel="1">
      <c r="A24" s="134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7"/>
      <c r="AG24" s="129" t="s">
        <v>127</v>
      </c>
      <c r="AH24" s="344" t="s">
        <v>99</v>
      </c>
      <c r="AI24" s="290"/>
      <c r="AJ24" s="132"/>
      <c r="AK24" s="132"/>
      <c r="AL24" s="133"/>
      <c r="AM24" s="132"/>
    </row>
    <row r="25" spans="1:39" s="48" customFormat="1" ht="30.75" customHeight="1">
      <c r="A25" s="46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59"/>
      <c r="AG25" s="67" t="s">
        <v>129</v>
      </c>
      <c r="AH25" s="343"/>
      <c r="AI25" s="172">
        <f>IF(AH24="+",(AI22+AI23+AI24),(AI22+AI23-AI24))</f>
        <v>0</v>
      </c>
      <c r="AJ25" s="260"/>
      <c r="AK25" s="260">
        <f>November!AL25</f>
        <v>0</v>
      </c>
      <c r="AL25" s="173">
        <f>AI25+AJ25+AK25</f>
        <v>0</v>
      </c>
      <c r="AM25" s="247">
        <f>Jahresabrechnung!I24</f>
        <v>0</v>
      </c>
    </row>
    <row r="26" spans="1:39" s="126" customFormat="1" ht="19.5" customHeight="1">
      <c r="A26" s="13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6"/>
      <c r="AG26" s="134"/>
      <c r="AH26" s="339"/>
      <c r="AI26" s="145"/>
      <c r="AJ26" s="132"/>
      <c r="AK26" s="132"/>
      <c r="AL26" s="133"/>
      <c r="AM26" s="132"/>
    </row>
    <row r="27" spans="1:39" s="126" customFormat="1" ht="19.5" customHeight="1">
      <c r="A27" s="138" t="str">
        <f>Januar!A27</f>
        <v>Kompensation AZ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21"/>
      <c r="AG27" s="138" t="str">
        <f>A27</f>
        <v>Kompensation AZ</v>
      </c>
      <c r="AH27" s="292"/>
      <c r="AI27" s="111">
        <f>SUM(B27:AF27)</f>
        <v>0</v>
      </c>
      <c r="AJ27" s="112">
        <f>Eingabeblatt!L23</f>
        <v>0.43750000000000006</v>
      </c>
      <c r="AK27" s="112">
        <f>November!AL27</f>
        <v>4.812500000000001</v>
      </c>
      <c r="AL27" s="146">
        <f>AJ27+AK27-SUM(B27:AF27)</f>
        <v>5.250000000000001</v>
      </c>
      <c r="AM27" s="146">
        <f>Eingabeblatt!E33-Jahresabrechnung!C12-Jahresabrechnung!C13-Jahresabrechnung!C14-Jahresabrechnung!C15-Jahresabrechnung!C16-Jahresabrechnung!C17-Jahresabrechnung!C18-Jahresabrechnung!C19-Jahresabrechnung!C20-Jahresabrechnung!C21-Jahresabrechnung!C22-Jahresabrechnung!C23</f>
        <v>5.250000000000001</v>
      </c>
    </row>
    <row r="28" spans="1:39" s="126" customFormat="1" ht="19.5" customHeight="1">
      <c r="A28" s="129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282"/>
      <c r="AG28" s="129"/>
      <c r="AH28" s="338"/>
      <c r="AI28" s="283"/>
      <c r="AJ28" s="137"/>
      <c r="AK28" s="137"/>
      <c r="AL28" s="284"/>
      <c r="AM28" s="132"/>
    </row>
    <row r="29" spans="1:39" s="126" customFormat="1" ht="19.5" customHeight="1">
      <c r="A29" s="138" t="str">
        <f>Januar!A29</f>
        <v>Ferien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21"/>
      <c r="AG29" s="138" t="str">
        <f>A29</f>
        <v>Ferien</v>
      </c>
      <c r="AH29" s="292"/>
      <c r="AI29" s="111">
        <f>SUM(B29:AF29)</f>
        <v>0</v>
      </c>
      <c r="AJ29" s="112">
        <f>Eingabeblatt!K23</f>
        <v>0.5833333333333334</v>
      </c>
      <c r="AK29" s="112">
        <f>November!AL29</f>
        <v>6.416666666666666</v>
      </c>
      <c r="AL29" s="146">
        <f>IF(AH30="+",(AJ29+AK29-SUM(B29:AF29)+AI30),(AJ29+AK29-SUM(B29:AF29)-AI30))</f>
        <v>6.999999999999999</v>
      </c>
      <c r="AM29" s="146">
        <f>Eingabeblatt!E31-Jahresabrechnung!K12-Jahresabrechnung!K13-Jahresabrechnung!K14-Jahresabrechnung!K15-Jahresabrechnung!K16-Jahresabrechnung!K17-Jahresabrechnung!K18-Jahresabrechnung!K19-Jahresabrechnung!K20-Jahresabrechnung!K21-Jahresabrechnung!K22-Jahresabrechnung!K23</f>
        <v>6.999999999999999</v>
      </c>
    </row>
    <row r="30" spans="1:39" s="126" customFormat="1" ht="19.5" customHeight="1" outlineLevel="1">
      <c r="A30" s="134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6"/>
      <c r="AG30" s="129" t="s">
        <v>39</v>
      </c>
      <c r="AH30" s="344" t="s">
        <v>99</v>
      </c>
      <c r="AI30" s="285"/>
      <c r="AJ30" s="132"/>
      <c r="AK30" s="132"/>
      <c r="AL30" s="133"/>
      <c r="AM30" s="132"/>
    </row>
    <row r="31" spans="1:39" s="126" customFormat="1" ht="19.5" customHeight="1">
      <c r="A31" s="138" t="str">
        <f>Januar!A31</f>
        <v>Arztbesuch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21"/>
      <c r="AG31" s="138" t="str">
        <f aca="true" t="shared" si="2" ref="AG31:AG59">A31</f>
        <v>Arztbesuch</v>
      </c>
      <c r="AH31" s="292"/>
      <c r="AI31" s="111">
        <f aca="true" t="shared" si="3" ref="AI31:AI59">SUM(B31:AF31)</f>
        <v>0</v>
      </c>
      <c r="AJ31" s="112"/>
      <c r="AK31" s="112">
        <f>November!AL31</f>
        <v>0</v>
      </c>
      <c r="AL31" s="146">
        <f aca="true" t="shared" si="4" ref="AL31:AL38">AJ31+AK31+SUM(B31:AF31)</f>
        <v>0</v>
      </c>
      <c r="AM31" s="133"/>
    </row>
    <row r="32" spans="1:39" s="126" customFormat="1" ht="19.5" customHeight="1">
      <c r="A32" s="138" t="str">
        <f>Januar!A32</f>
        <v>Krankheit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21"/>
      <c r="AG32" s="138" t="str">
        <f t="shared" si="2"/>
        <v>Krankheit</v>
      </c>
      <c r="AH32" s="292"/>
      <c r="AI32" s="111">
        <f t="shared" si="3"/>
        <v>0</v>
      </c>
      <c r="AJ32" s="112"/>
      <c r="AK32" s="112">
        <f>November!AL32</f>
        <v>0</v>
      </c>
      <c r="AL32" s="146">
        <f t="shared" si="4"/>
        <v>0</v>
      </c>
      <c r="AM32" s="133"/>
    </row>
    <row r="33" spans="1:39" s="126" customFormat="1" ht="19.5" customHeight="1">
      <c r="A33" s="138" t="str">
        <f>Januar!A33</f>
        <v>Berufsunfall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21"/>
      <c r="AG33" s="138" t="str">
        <f t="shared" si="2"/>
        <v>Berufsunfall</v>
      </c>
      <c r="AH33" s="292"/>
      <c r="AI33" s="111">
        <f t="shared" si="3"/>
        <v>0</v>
      </c>
      <c r="AJ33" s="112"/>
      <c r="AK33" s="112">
        <f>November!AL33</f>
        <v>0</v>
      </c>
      <c r="AL33" s="146">
        <f t="shared" si="4"/>
        <v>0</v>
      </c>
      <c r="AM33" s="133"/>
    </row>
    <row r="34" spans="1:39" s="126" customFormat="1" ht="19.5" customHeight="1">
      <c r="A34" s="138" t="str">
        <f>Januar!A34</f>
        <v>Nichtberufsunfall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21"/>
      <c r="AG34" s="138" t="str">
        <f t="shared" si="2"/>
        <v>Nichtberufsunfall</v>
      </c>
      <c r="AH34" s="292"/>
      <c r="AI34" s="111">
        <f t="shared" si="3"/>
        <v>0</v>
      </c>
      <c r="AJ34" s="112"/>
      <c r="AK34" s="112">
        <f>November!AL34</f>
        <v>0</v>
      </c>
      <c r="AL34" s="146">
        <f t="shared" si="4"/>
        <v>0</v>
      </c>
      <c r="AM34" s="133"/>
    </row>
    <row r="35" spans="1:39" s="126" customFormat="1" ht="19.5" customHeight="1">
      <c r="A35" s="138" t="str">
        <f>Januar!A35</f>
        <v>Militär/Zivilschutz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21"/>
      <c r="AG35" s="138" t="str">
        <f t="shared" si="2"/>
        <v>Militär/Zivilschutz</v>
      </c>
      <c r="AH35" s="292"/>
      <c r="AI35" s="111">
        <f t="shared" si="3"/>
        <v>0</v>
      </c>
      <c r="AJ35" s="112"/>
      <c r="AK35" s="112">
        <f>November!AL35</f>
        <v>0</v>
      </c>
      <c r="AL35" s="146">
        <f t="shared" si="4"/>
        <v>0</v>
      </c>
      <c r="AM35" s="133"/>
    </row>
    <row r="36" spans="1:39" s="126" customFormat="1" ht="19.5" customHeight="1">
      <c r="A36" s="138" t="str">
        <f>Januar!A36</f>
        <v>Weiterbildung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21"/>
      <c r="AG36" s="138" t="str">
        <f t="shared" si="2"/>
        <v>Weiterbildung</v>
      </c>
      <c r="AH36" s="292"/>
      <c r="AI36" s="111">
        <f t="shared" si="3"/>
        <v>0</v>
      </c>
      <c r="AJ36" s="112"/>
      <c r="AK36" s="112">
        <f>November!AL36</f>
        <v>0</v>
      </c>
      <c r="AL36" s="146">
        <f t="shared" si="4"/>
        <v>0</v>
      </c>
      <c r="AM36" s="133"/>
    </row>
    <row r="37" spans="1:39" s="126" customFormat="1" ht="19.5" customHeight="1">
      <c r="A37" s="138" t="str">
        <f>Januar!A37</f>
        <v>Besoldeter Urlaub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21"/>
      <c r="AG37" s="138" t="str">
        <f t="shared" si="2"/>
        <v>Besoldeter Urlaub</v>
      </c>
      <c r="AH37" s="292"/>
      <c r="AI37" s="111">
        <f t="shared" si="3"/>
        <v>0</v>
      </c>
      <c r="AJ37" s="112"/>
      <c r="AK37" s="112">
        <f>November!AL37</f>
        <v>0</v>
      </c>
      <c r="AL37" s="146">
        <f t="shared" si="4"/>
        <v>0</v>
      </c>
      <c r="AM37" s="133"/>
    </row>
    <row r="38" spans="1:39" s="126" customFormat="1" ht="19.5" customHeight="1">
      <c r="A38" s="138" t="str">
        <f>Januar!A38</f>
        <v>Unbesoldeter Urlaub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21"/>
      <c r="AG38" s="138" t="str">
        <f t="shared" si="2"/>
        <v>Unbesoldeter Urlaub</v>
      </c>
      <c r="AH38" s="292"/>
      <c r="AI38" s="111">
        <f t="shared" si="3"/>
        <v>0</v>
      </c>
      <c r="AJ38" s="112"/>
      <c r="AK38" s="112">
        <f>November!AL38</f>
        <v>0</v>
      </c>
      <c r="AL38" s="146">
        <f t="shared" si="4"/>
        <v>0</v>
      </c>
      <c r="AM38" s="133"/>
    </row>
    <row r="39" spans="1:39" s="126" customFormat="1" ht="19.5" customHeight="1">
      <c r="A39" s="138" t="str">
        <f>Januar!A39</f>
        <v>Nebenbeschäftigung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21"/>
      <c r="AG39" s="138" t="str">
        <f t="shared" si="2"/>
        <v>Nebenbeschäftigung</v>
      </c>
      <c r="AH39" s="292"/>
      <c r="AI39" s="111">
        <f t="shared" si="3"/>
        <v>0</v>
      </c>
      <c r="AJ39" s="112"/>
      <c r="AK39" s="112">
        <f>November!AL39</f>
        <v>0</v>
      </c>
      <c r="AL39" s="146">
        <f>AJ39+AK39-SUM(B39:AF39)</f>
        <v>0</v>
      </c>
      <c r="AM39" s="133"/>
    </row>
    <row r="40" spans="1:39" s="126" customFormat="1" ht="19.5" customHeight="1">
      <c r="A40" s="138" t="str">
        <f>Januar!A40</f>
        <v>DAG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21"/>
      <c r="AG40" s="138" t="str">
        <f t="shared" si="2"/>
        <v>DAG</v>
      </c>
      <c r="AH40" s="292"/>
      <c r="AI40" s="111">
        <f t="shared" si="3"/>
        <v>0</v>
      </c>
      <c r="AJ40" s="112"/>
      <c r="AK40" s="112">
        <f>November!AL40</f>
        <v>0</v>
      </c>
      <c r="AL40" s="146">
        <f>AJ40+AK40-SUM(B40:AF40)</f>
        <v>0</v>
      </c>
      <c r="AM40" s="133"/>
    </row>
    <row r="41" spans="1:39" s="126" customFormat="1" ht="19.5" customHeight="1" outlineLevel="1">
      <c r="A41" s="138" t="str">
        <f>Januar!A41</f>
        <v>Frei 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21"/>
      <c r="AG41" s="138" t="str">
        <f t="shared" si="2"/>
        <v>Frei 1</v>
      </c>
      <c r="AH41" s="292"/>
      <c r="AI41" s="111">
        <f t="shared" si="3"/>
        <v>0</v>
      </c>
      <c r="AJ41" s="112"/>
      <c r="AK41" s="112">
        <f>November!AL41</f>
        <v>0</v>
      </c>
      <c r="AL41" s="146">
        <f>AJ41+AK41+SUM(B41:AF41)</f>
        <v>0</v>
      </c>
      <c r="AM41" s="133"/>
    </row>
    <row r="42" spans="1:39" s="126" customFormat="1" ht="19.5" customHeight="1" outlineLevel="1">
      <c r="A42" s="138" t="str">
        <f>Januar!A42</f>
        <v>Frei 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21"/>
      <c r="AG42" s="138" t="str">
        <f t="shared" si="2"/>
        <v>Frei 2</v>
      </c>
      <c r="AH42" s="292"/>
      <c r="AI42" s="111">
        <f t="shared" si="3"/>
        <v>0</v>
      </c>
      <c r="AJ42" s="112"/>
      <c r="AK42" s="112">
        <f>November!AL42</f>
        <v>0</v>
      </c>
      <c r="AL42" s="146">
        <f>AJ42+AK42+SUM(B42:AF42)</f>
        <v>0</v>
      </c>
      <c r="AM42" s="133"/>
    </row>
    <row r="43" spans="1:39" s="126" customFormat="1" ht="19.5" customHeight="1" outlineLevel="1">
      <c r="A43" s="129" t="str">
        <f>Januar!A43</f>
        <v>Frei 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286"/>
      <c r="AG43" s="129" t="str">
        <f t="shared" si="2"/>
        <v>Frei 3</v>
      </c>
      <c r="AH43" s="337"/>
      <c r="AI43" s="250">
        <f t="shared" si="3"/>
        <v>0</v>
      </c>
      <c r="AJ43" s="253"/>
      <c r="AK43" s="112">
        <f>November!AL43</f>
        <v>0</v>
      </c>
      <c r="AL43" s="251">
        <f>AJ43+AK43+SUM(B43:AF43)</f>
        <v>0</v>
      </c>
      <c r="AM43" s="133"/>
    </row>
    <row r="44" spans="1:39" s="126" customFormat="1" ht="18" customHeight="1">
      <c r="A44" s="138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138"/>
      <c r="AH44" s="338"/>
      <c r="AI44" s="283"/>
      <c r="AJ44" s="309"/>
      <c r="AK44" s="309"/>
      <c r="AL44" s="310"/>
      <c r="AM44" s="133"/>
    </row>
    <row r="45" spans="1:39" s="126" customFormat="1" ht="19.5" customHeight="1" outlineLevel="1">
      <c r="A45" s="138" t="str">
        <f>Eingabeblatt!H29</f>
        <v>Projekt 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29" t="str">
        <f t="shared" si="2"/>
        <v>Projekt 1</v>
      </c>
      <c r="AH45" s="337"/>
      <c r="AI45" s="250">
        <f t="shared" si="3"/>
        <v>0</v>
      </c>
      <c r="AJ45" s="112"/>
      <c r="AK45" s="112">
        <f>November!AL45</f>
        <v>0</v>
      </c>
      <c r="AL45" s="251">
        <f>AJ45+AK45+SUM(B45:AF45)</f>
        <v>0</v>
      </c>
      <c r="AM45" s="133"/>
    </row>
    <row r="46" spans="1:39" s="126" customFormat="1" ht="19.5" customHeight="1" outlineLevel="1">
      <c r="A46" s="138" t="str">
        <f>Eingabeblatt!H30</f>
        <v>Projekt 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29" t="str">
        <f t="shared" si="2"/>
        <v>Projekt 2</v>
      </c>
      <c r="AH46" s="337"/>
      <c r="AI46" s="250">
        <f t="shared" si="3"/>
        <v>0</v>
      </c>
      <c r="AJ46" s="112"/>
      <c r="AK46" s="112">
        <f>November!AL46</f>
        <v>0</v>
      </c>
      <c r="AL46" s="251">
        <f>AJ46+AK46+SUM(B46:AF46)</f>
        <v>0</v>
      </c>
      <c r="AM46" s="133"/>
    </row>
    <row r="47" spans="1:39" s="126" customFormat="1" ht="19.5" customHeight="1" outlineLevel="1">
      <c r="A47" s="138" t="str">
        <f>Eingabeblatt!H31</f>
        <v>Projekt 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29" t="str">
        <f t="shared" si="2"/>
        <v>Projekt 3</v>
      </c>
      <c r="AH47" s="337"/>
      <c r="AI47" s="250">
        <f t="shared" si="3"/>
        <v>0</v>
      </c>
      <c r="AJ47" s="112"/>
      <c r="AK47" s="112">
        <f>November!AL47</f>
        <v>0</v>
      </c>
      <c r="AL47" s="251">
        <f>AJ47+AK47+SUM(B47:AF47)</f>
        <v>0</v>
      </c>
      <c r="AM47" s="133"/>
    </row>
    <row r="48" spans="1:39" s="126" customFormat="1" ht="18" customHeight="1">
      <c r="A48" s="306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138"/>
      <c r="AH48" s="338"/>
      <c r="AI48" s="283"/>
      <c r="AJ48" s="309"/>
      <c r="AK48" s="309"/>
      <c r="AL48" s="310"/>
      <c r="AM48" s="133"/>
    </row>
    <row r="49" spans="1:39" s="126" customFormat="1" ht="19.5" customHeight="1" outlineLevel="1">
      <c r="A49" s="138" t="str">
        <f>Eingabeblatt!H32</f>
        <v>Projekt 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29" t="str">
        <f t="shared" si="2"/>
        <v>Projekt 4</v>
      </c>
      <c r="AH49" s="337"/>
      <c r="AI49" s="250">
        <f t="shared" si="3"/>
        <v>0</v>
      </c>
      <c r="AJ49" s="112"/>
      <c r="AK49" s="112">
        <f>November!AL49</f>
        <v>0</v>
      </c>
      <c r="AL49" s="251">
        <f>AJ49+AK49+SUM(B49:AF49)</f>
        <v>0</v>
      </c>
      <c r="AM49" s="133"/>
    </row>
    <row r="50" spans="1:39" s="126" customFormat="1" ht="19.5" customHeight="1" outlineLevel="1">
      <c r="A50" s="138" t="str">
        <f>Eingabeblatt!H33</f>
        <v>Projekt 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29" t="str">
        <f t="shared" si="2"/>
        <v>Projekt 5</v>
      </c>
      <c r="AH50" s="337"/>
      <c r="AI50" s="250">
        <f t="shared" si="3"/>
        <v>0</v>
      </c>
      <c r="AJ50" s="112"/>
      <c r="AK50" s="112">
        <f>November!AL50</f>
        <v>0</v>
      </c>
      <c r="AL50" s="251">
        <f>AJ50+AK50+SUM(B50:AF50)</f>
        <v>0</v>
      </c>
      <c r="AM50" s="133"/>
    </row>
    <row r="51" spans="1:39" s="126" customFormat="1" ht="19.5" customHeight="1" outlineLevel="1">
      <c r="A51" s="138" t="str">
        <f>Eingabeblatt!H34</f>
        <v>Projekt 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29" t="str">
        <f t="shared" si="2"/>
        <v>Projekt 6</v>
      </c>
      <c r="AH51" s="337"/>
      <c r="AI51" s="250">
        <f t="shared" si="3"/>
        <v>0</v>
      </c>
      <c r="AJ51" s="112"/>
      <c r="AK51" s="112">
        <f>November!AL51</f>
        <v>0</v>
      </c>
      <c r="AL51" s="251">
        <f>AJ51+AK51+SUM(B51:AF51)</f>
        <v>0</v>
      </c>
      <c r="AM51" s="133"/>
    </row>
    <row r="52" spans="1:39" s="126" customFormat="1" ht="18" customHeight="1">
      <c r="A52" s="306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138"/>
      <c r="AH52" s="338"/>
      <c r="AI52" s="283"/>
      <c r="AJ52" s="309"/>
      <c r="AK52" s="309"/>
      <c r="AL52" s="310"/>
      <c r="AM52" s="133"/>
    </row>
    <row r="53" spans="1:39" s="126" customFormat="1" ht="19.5" customHeight="1" outlineLevel="1">
      <c r="A53" s="138" t="str">
        <f>Eingabeblatt!J29</f>
        <v>Projekt 7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29" t="str">
        <f t="shared" si="2"/>
        <v>Projekt 7</v>
      </c>
      <c r="AH53" s="337"/>
      <c r="AI53" s="250">
        <f t="shared" si="3"/>
        <v>0</v>
      </c>
      <c r="AJ53" s="112"/>
      <c r="AK53" s="112">
        <f>November!AL53</f>
        <v>0</v>
      </c>
      <c r="AL53" s="251">
        <f>AJ53+AK53+SUM(B53:AF53)</f>
        <v>0</v>
      </c>
      <c r="AM53" s="133"/>
    </row>
    <row r="54" spans="1:39" s="126" customFormat="1" ht="19.5" customHeight="1" outlineLevel="1">
      <c r="A54" s="138" t="str">
        <f>Eingabeblatt!J30</f>
        <v>Projekt 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29" t="str">
        <f t="shared" si="2"/>
        <v>Projekt 8</v>
      </c>
      <c r="AH54" s="337"/>
      <c r="AI54" s="250">
        <f t="shared" si="3"/>
        <v>0</v>
      </c>
      <c r="AJ54" s="112"/>
      <c r="AK54" s="112">
        <f>November!AL54</f>
        <v>0</v>
      </c>
      <c r="AL54" s="251">
        <f>AJ54+AK54+SUM(B54:AF54)</f>
        <v>0</v>
      </c>
      <c r="AM54" s="133"/>
    </row>
    <row r="55" spans="1:39" s="126" customFormat="1" ht="19.5" customHeight="1" outlineLevel="1">
      <c r="A55" s="138" t="str">
        <f>Eingabeblatt!J31</f>
        <v>Projekt 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29" t="str">
        <f t="shared" si="2"/>
        <v>Projekt 9</v>
      </c>
      <c r="AH55" s="337"/>
      <c r="AI55" s="250">
        <f t="shared" si="3"/>
        <v>0</v>
      </c>
      <c r="AJ55" s="112"/>
      <c r="AK55" s="112">
        <f>November!AL55</f>
        <v>0</v>
      </c>
      <c r="AL55" s="251">
        <f>AJ55+AK55+SUM(B55:AF55)</f>
        <v>0</v>
      </c>
      <c r="AM55" s="133"/>
    </row>
    <row r="56" spans="1:39" s="126" customFormat="1" ht="18" customHeight="1">
      <c r="A56" s="306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138"/>
      <c r="AH56" s="338"/>
      <c r="AI56" s="283"/>
      <c r="AJ56" s="309"/>
      <c r="AK56" s="309"/>
      <c r="AL56" s="310"/>
      <c r="AM56" s="133"/>
    </row>
    <row r="57" spans="1:39" s="126" customFormat="1" ht="19.5" customHeight="1" outlineLevel="1">
      <c r="A57" s="138" t="str">
        <f>Eingabeblatt!J32</f>
        <v>Projekt 10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29" t="str">
        <f t="shared" si="2"/>
        <v>Projekt 10</v>
      </c>
      <c r="AH57" s="337"/>
      <c r="AI57" s="250">
        <f t="shared" si="3"/>
        <v>0</v>
      </c>
      <c r="AJ57" s="112"/>
      <c r="AK57" s="112">
        <f>November!AL57</f>
        <v>0</v>
      </c>
      <c r="AL57" s="251">
        <f>AJ57+AK57+SUM(B57:AF57)</f>
        <v>0</v>
      </c>
      <c r="AM57" s="133"/>
    </row>
    <row r="58" spans="1:39" s="126" customFormat="1" ht="19.5" customHeight="1" outlineLevel="1">
      <c r="A58" s="138" t="str">
        <f>Eingabeblatt!J33</f>
        <v>Projekt 11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29" t="str">
        <f t="shared" si="2"/>
        <v>Projekt 11</v>
      </c>
      <c r="AH58" s="337"/>
      <c r="AI58" s="250">
        <f t="shared" si="3"/>
        <v>0</v>
      </c>
      <c r="AJ58" s="112"/>
      <c r="AK58" s="112">
        <f>November!AL58</f>
        <v>0</v>
      </c>
      <c r="AL58" s="251">
        <f>AJ58+AK58+SUM(B58:AF58)</f>
        <v>0</v>
      </c>
      <c r="AM58" s="133"/>
    </row>
    <row r="59" spans="1:39" s="126" customFormat="1" ht="19.5" customHeight="1" outlineLevel="1">
      <c r="A59" s="138" t="str">
        <f>Eingabeblatt!J34</f>
        <v>Projekt 12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29" t="str">
        <f t="shared" si="2"/>
        <v>Projekt 12</v>
      </c>
      <c r="AH59" s="337"/>
      <c r="AI59" s="250">
        <f t="shared" si="3"/>
        <v>0</v>
      </c>
      <c r="AJ59" s="253"/>
      <c r="AK59" s="112">
        <f>November!AL59</f>
        <v>0</v>
      </c>
      <c r="AL59" s="251">
        <f>AJ59+AK59+SUM(B59:AF59)</f>
        <v>0</v>
      </c>
      <c r="AM59" s="133"/>
    </row>
    <row r="60" spans="1:39" s="126" customFormat="1" ht="30" customHeight="1">
      <c r="A60" s="148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148"/>
      <c r="AH60" s="131"/>
      <c r="AI60" s="254"/>
      <c r="AJ60" s="254"/>
      <c r="AK60" s="254"/>
      <c r="AL60" s="255"/>
      <c r="AM60" s="252"/>
    </row>
    <row r="61" spans="1:39" s="235" customFormat="1" ht="30" customHeight="1">
      <c r="A61" s="236" t="s">
        <v>120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8"/>
      <c r="AH61" s="233"/>
      <c r="AI61" s="231"/>
      <c r="AJ61" s="231"/>
      <c r="AK61" s="231"/>
      <c r="AL61" s="239"/>
      <c r="AM61" s="230"/>
    </row>
    <row r="62" spans="1:39" s="235" customFormat="1" ht="49.5" customHeight="1">
      <c r="A62" s="237" t="s">
        <v>37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2"/>
      <c r="AH62" s="233"/>
      <c r="AI62" s="230"/>
      <c r="AJ62" s="230"/>
      <c r="AK62" s="230"/>
      <c r="AL62" s="234"/>
      <c r="AM62" s="230"/>
    </row>
    <row r="63" spans="1:39" ht="49.5" customHeight="1">
      <c r="A63" s="40" t="s">
        <v>121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8"/>
      <c r="P63" s="28"/>
      <c r="Q63" s="50" t="s">
        <v>123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28"/>
      <c r="AF63" s="28"/>
      <c r="AG63" s="51" t="s">
        <v>122</v>
      </c>
      <c r="AH63" s="52"/>
      <c r="AI63" s="40"/>
      <c r="AJ63" s="40"/>
      <c r="AK63" s="40"/>
      <c r="AL63" s="53"/>
      <c r="AM63" s="40"/>
    </row>
    <row r="64" spans="1:39" ht="15">
      <c r="A64" s="2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9"/>
      <c r="AH64" s="41"/>
      <c r="AI64" s="20"/>
      <c r="AJ64" s="20"/>
      <c r="AK64" s="20"/>
      <c r="AL64" s="13"/>
      <c r="AM64" s="20"/>
    </row>
    <row r="65" spans="1:39" ht="15">
      <c r="A65" s="20" t="s">
        <v>124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9"/>
      <c r="AH65" s="41"/>
      <c r="AI65" s="20"/>
      <c r="AJ65" s="20"/>
      <c r="AK65" s="20"/>
      <c r="AL65" s="13"/>
      <c r="AM65" s="20"/>
    </row>
    <row r="66" spans="1:39" ht="15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9"/>
      <c r="AH66" s="41"/>
      <c r="AI66" s="20"/>
      <c r="AJ66" s="20"/>
      <c r="AK66" s="20"/>
      <c r="AL66" s="13"/>
      <c r="AM66" s="20"/>
    </row>
    <row r="67" spans="2:38" ht="1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  <c r="AL67" s="57"/>
    </row>
    <row r="68" spans="2:38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5"/>
      <c r="AL68" s="57"/>
    </row>
    <row r="69" spans="2:38" ht="1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5"/>
      <c r="AL69" s="57"/>
    </row>
    <row r="70" spans="2:38" ht="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5"/>
      <c r="AL70" s="57"/>
    </row>
    <row r="71" spans="2:38" ht="1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5"/>
      <c r="AL71" s="57"/>
    </row>
    <row r="72" spans="2:38" ht="1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5"/>
      <c r="AL72" s="57"/>
    </row>
    <row r="73" spans="2:33" ht="1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5"/>
    </row>
    <row r="74" spans="2:33" ht="1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5"/>
    </row>
    <row r="75" spans="2:33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5"/>
    </row>
    <row r="76" spans="2:33" ht="1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</row>
    <row r="77" spans="2:33" ht="1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</row>
    <row r="78" spans="2:33" ht="1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</row>
    <row r="79" spans="2:33" ht="1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5"/>
    </row>
    <row r="80" spans="2:33" ht="1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5"/>
    </row>
    <row r="81" spans="2:33" ht="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5"/>
    </row>
    <row r="82" spans="2:33" ht="1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5"/>
    </row>
    <row r="83" spans="2:33" ht="1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5"/>
    </row>
    <row r="84" spans="2:33" ht="1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5"/>
    </row>
    <row r="85" spans="2:33" ht="1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5"/>
    </row>
    <row r="86" spans="2:33" ht="1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5"/>
    </row>
    <row r="87" spans="2:33" ht="1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5"/>
    </row>
  </sheetData>
  <sheetProtection formatCells="0" selectLockedCells="1"/>
  <mergeCells count="8">
    <mergeCell ref="B62:N62"/>
    <mergeCell ref="AH7:AI7"/>
    <mergeCell ref="G1:H1"/>
    <mergeCell ref="D2:O2"/>
    <mergeCell ref="D3:O3"/>
    <mergeCell ref="D4:O4"/>
    <mergeCell ref="D5:O5"/>
    <mergeCell ref="X2:Y2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orientation="landscape" paperSize="9" scale="35" r:id="rId3"/>
  <headerFooter alignWithMargins="0">
    <oddFooter>&amp;L&amp;"Arial,Standard"&amp;11Monatsabrechnung &amp;A&amp;C&amp;"Arial,Standard"&amp;11&amp;D&amp;R&amp;"Arial,Standard"&amp;11&amp;P von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"/>
  <sheetViews>
    <sheetView zoomScale="75" zoomScaleNormal="75" workbookViewId="0" topLeftCell="A1">
      <selection activeCell="K9" sqref="K9"/>
    </sheetView>
  </sheetViews>
  <sheetFormatPr defaultColWidth="11.00390625" defaultRowHeight="12.75" outlineLevelCol="1"/>
  <cols>
    <col min="1" max="1" width="27.375" style="181" customWidth="1"/>
    <col min="2" max="2" width="3.625" style="181" customWidth="1"/>
    <col min="3" max="3" width="8.625" style="181" customWidth="1"/>
    <col min="4" max="4" width="3.625" style="181" customWidth="1" outlineLevel="1"/>
    <col min="5" max="8" width="8.625" style="181" customWidth="1" outlineLevel="1"/>
    <col min="9" max="9" width="8.625" style="181" customWidth="1"/>
    <col min="10" max="10" width="3.625" style="181" customWidth="1"/>
    <col min="11" max="21" width="8.625" style="181" customWidth="1"/>
    <col min="22" max="24" width="8.625" style="181" customWidth="1" outlineLevel="1"/>
    <col min="25" max="25" width="3.625" style="181" customWidth="1"/>
    <col min="26" max="26" width="8.625" style="181" customWidth="1" outlineLevel="1"/>
    <col min="27" max="27" width="3.625" style="181" customWidth="1" outlineLevel="1"/>
    <col min="28" max="30" width="8.625" style="181" customWidth="1"/>
    <col min="31" max="31" width="8.625" style="198" customWidth="1"/>
    <col min="32" max="32" width="8.625" style="199" customWidth="1"/>
    <col min="33" max="33" width="8.625" style="181" customWidth="1"/>
    <col min="34" max="34" width="11.625" style="181" customWidth="1"/>
    <col min="35" max="35" width="10.625" style="181" customWidth="1"/>
    <col min="36" max="36" width="10.625" style="58" customWidth="1"/>
    <col min="37" max="16384" width="10.75390625" style="181" customWidth="1"/>
  </cols>
  <sheetData>
    <row r="1" spans="1:36" s="177" customFormat="1" ht="23.25">
      <c r="A1" s="212" t="str">
        <f>Eingabeblatt!A1</f>
        <v>Arbeitszeittabelle</v>
      </c>
      <c r="B1" s="219"/>
      <c r="C1" s="220">
        <f>Eingabeblatt!B2</f>
        <v>2008</v>
      </c>
      <c r="D1" s="213"/>
      <c r="E1" s="213"/>
      <c r="F1" s="213"/>
      <c r="G1" s="213"/>
      <c r="H1" s="213"/>
      <c r="I1" s="213"/>
      <c r="J1" s="213"/>
      <c r="K1" s="213" t="s">
        <v>31</v>
      </c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4"/>
      <c r="AF1" s="215" t="str">
        <f>Eingabeblatt!L1</f>
        <v>Version 1.4.0</v>
      </c>
      <c r="AJ1" s="39"/>
    </row>
    <row r="2" spans="1:36" s="192" customFormat="1" ht="19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418" t="str">
        <f>Eingabeblatt!A3</f>
        <v>Name</v>
      </c>
      <c r="L2" s="419"/>
      <c r="M2" s="420" t="str">
        <f>Eingabeblatt!B3</f>
        <v>Name Arbeitnehmer/in</v>
      </c>
      <c r="N2" s="420"/>
      <c r="O2" s="420"/>
      <c r="P2" s="420"/>
      <c r="Q2" s="420"/>
      <c r="R2" s="420"/>
      <c r="S2" s="420"/>
      <c r="T2" s="420"/>
      <c r="U2" s="387"/>
      <c r="V2" s="125"/>
      <c r="W2" s="125"/>
      <c r="X2" s="125"/>
      <c r="Y2" s="97"/>
      <c r="Z2" s="97"/>
      <c r="AA2" s="97"/>
      <c r="AB2" s="243" t="s">
        <v>38</v>
      </c>
      <c r="AC2" s="240"/>
      <c r="AD2" s="240"/>
      <c r="AE2" s="240"/>
      <c r="AF2" s="242">
        <f>Eingabeblatt!H24</f>
        <v>100</v>
      </c>
      <c r="AJ2" s="222"/>
    </row>
    <row r="3" spans="1:36" s="192" customFormat="1" ht="19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418" t="str">
        <f>Eingabeblatt!H2</f>
        <v>Funktion</v>
      </c>
      <c r="L3" s="419"/>
      <c r="M3" s="388" t="str">
        <f>Eingabeblatt!I2</f>
        <v>Funktionsbeschreibung</v>
      </c>
      <c r="N3" s="388"/>
      <c r="O3" s="388"/>
      <c r="P3" s="388"/>
      <c r="Q3" s="388"/>
      <c r="R3" s="388"/>
      <c r="S3" s="388"/>
      <c r="T3" s="388"/>
      <c r="U3" s="421"/>
      <c r="V3" s="97"/>
      <c r="W3" s="97"/>
      <c r="X3" s="97"/>
      <c r="Y3" s="97"/>
      <c r="Z3" s="97"/>
      <c r="AA3" s="97"/>
      <c r="AB3" s="97"/>
      <c r="AC3" s="97"/>
      <c r="AD3" s="97"/>
      <c r="AE3" s="97"/>
      <c r="AF3" s="221"/>
      <c r="AJ3" s="222"/>
    </row>
    <row r="4" spans="1:36" s="192" customFormat="1" ht="19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418" t="str">
        <f>Eingabeblatt!H3</f>
        <v>Institut</v>
      </c>
      <c r="L4" s="419"/>
      <c r="M4" s="388" t="str">
        <f>Eingabeblatt!I3</f>
        <v>Angabe Institut</v>
      </c>
      <c r="N4" s="388"/>
      <c r="O4" s="388"/>
      <c r="P4" s="388"/>
      <c r="Q4" s="388"/>
      <c r="R4" s="388"/>
      <c r="S4" s="388"/>
      <c r="T4" s="388"/>
      <c r="U4" s="421"/>
      <c r="V4" s="97"/>
      <c r="W4" s="97"/>
      <c r="X4" s="97"/>
      <c r="Y4" s="97"/>
      <c r="Z4" s="97"/>
      <c r="AA4" s="97"/>
      <c r="AB4" s="97"/>
      <c r="AC4" s="97"/>
      <c r="AD4" s="97"/>
      <c r="AE4" s="97"/>
      <c r="AF4" s="221"/>
      <c r="AJ4" s="222"/>
    </row>
    <row r="5" spans="1:36" s="192" customFormat="1" ht="19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418" t="str">
        <f>Eingabeblatt!H4</f>
        <v>Abteilung</v>
      </c>
      <c r="L5" s="419"/>
      <c r="M5" s="388" t="str">
        <f>Eingabeblatt!I4</f>
        <v>Angabe Abteilung</v>
      </c>
      <c r="N5" s="388"/>
      <c r="O5" s="388"/>
      <c r="P5" s="388"/>
      <c r="Q5" s="388"/>
      <c r="R5" s="388"/>
      <c r="S5" s="388"/>
      <c r="T5" s="388"/>
      <c r="U5" s="421"/>
      <c r="V5" s="97"/>
      <c r="W5" s="97"/>
      <c r="X5" s="97"/>
      <c r="Y5" s="97"/>
      <c r="Z5" s="97"/>
      <c r="AA5" s="97"/>
      <c r="AB5" s="125"/>
      <c r="AC5" s="97"/>
      <c r="AD5" s="97"/>
      <c r="AE5" s="97"/>
      <c r="AF5" s="241"/>
      <c r="AJ5" s="222"/>
    </row>
    <row r="6" spans="1:36" s="192" customFormat="1" ht="19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221"/>
      <c r="AJ6" s="222"/>
    </row>
    <row r="7" spans="1:32" s="184" customFormat="1" ht="144" customHeight="1">
      <c r="A7" s="321"/>
      <c r="B7" s="322"/>
      <c r="C7" s="323" t="str">
        <f>Januar!A27</f>
        <v>Kompensation AZ</v>
      </c>
      <c r="D7" s="322"/>
      <c r="E7" s="323" t="s">
        <v>29</v>
      </c>
      <c r="F7" s="323" t="s">
        <v>28</v>
      </c>
      <c r="G7" s="323" t="s">
        <v>27</v>
      </c>
      <c r="H7" s="323" t="s">
        <v>26</v>
      </c>
      <c r="I7" s="323" t="s">
        <v>30</v>
      </c>
      <c r="J7" s="322"/>
      <c r="K7" s="323" t="str">
        <f>Januar!A29</f>
        <v>Ferien</v>
      </c>
      <c r="L7" s="323" t="str">
        <f>Januar!A31</f>
        <v>Arztbesuch</v>
      </c>
      <c r="M7" s="323" t="str">
        <f>Januar!A32</f>
        <v>Krankheit</v>
      </c>
      <c r="N7" s="323" t="str">
        <f>Januar!A33</f>
        <v>Berufsunfall</v>
      </c>
      <c r="O7" s="323" t="str">
        <f>Januar!A34</f>
        <v>Nichtberufsunfall</v>
      </c>
      <c r="P7" s="323" t="str">
        <f>Januar!A35</f>
        <v>Militär/Zivilschutz</v>
      </c>
      <c r="Q7" s="323" t="str">
        <f>Januar!A36</f>
        <v>Weiterbildung</v>
      </c>
      <c r="R7" s="323" t="str">
        <f>Januar!A37</f>
        <v>Besoldeter Urlaub</v>
      </c>
      <c r="S7" s="323" t="str">
        <f>Januar!A38</f>
        <v>Unbesoldeter Urlaub</v>
      </c>
      <c r="T7" s="323" t="str">
        <f>Januar!A39</f>
        <v>Nebenbeschäftigung</v>
      </c>
      <c r="U7" s="323" t="str">
        <f>Januar!A40</f>
        <v>DAG</v>
      </c>
      <c r="V7" s="323" t="str">
        <f>Januar!A41</f>
        <v>Frei 1</v>
      </c>
      <c r="W7" s="323" t="str">
        <f>Januar!A42</f>
        <v>Frei 2</v>
      </c>
      <c r="X7" s="323" t="str">
        <f>Januar!A43</f>
        <v>Frei 3</v>
      </c>
      <c r="Y7" s="324"/>
      <c r="Z7" s="323" t="s">
        <v>22</v>
      </c>
      <c r="AA7" s="333"/>
      <c r="AB7" s="323" t="s">
        <v>61</v>
      </c>
      <c r="AC7" s="323" t="s">
        <v>18</v>
      </c>
      <c r="AD7" s="323" t="s">
        <v>23</v>
      </c>
      <c r="AE7" s="323" t="s">
        <v>24</v>
      </c>
      <c r="AF7" s="323" t="s">
        <v>25</v>
      </c>
    </row>
    <row r="8" spans="1:32" s="184" customFormat="1" ht="6" customHeight="1">
      <c r="A8" s="331"/>
      <c r="B8" s="182"/>
      <c r="C8" s="332"/>
      <c r="D8" s="182"/>
      <c r="E8" s="332"/>
      <c r="F8" s="332"/>
      <c r="G8" s="332"/>
      <c r="H8" s="332"/>
      <c r="I8" s="332"/>
      <c r="J8" s="18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183"/>
      <c r="Z8" s="334"/>
      <c r="AA8" s="182"/>
      <c r="AB8" s="332"/>
      <c r="AC8" s="332"/>
      <c r="AD8" s="332"/>
      <c r="AE8" s="332"/>
      <c r="AF8" s="332"/>
    </row>
    <row r="9" spans="1:32" s="192" customFormat="1" ht="19.5" customHeight="1">
      <c r="A9" s="317" t="s">
        <v>16</v>
      </c>
      <c r="B9" s="325"/>
      <c r="C9" s="318">
        <f>Eingabeblatt!L24</f>
        <v>5.250000000000001</v>
      </c>
      <c r="D9" s="326"/>
      <c r="E9" s="327"/>
      <c r="F9" s="327"/>
      <c r="G9" s="327"/>
      <c r="H9" s="327"/>
      <c r="I9" s="327"/>
      <c r="J9" s="326"/>
      <c r="K9" s="318">
        <f>Eingabeblatt!K24</f>
        <v>6.999999999999999</v>
      </c>
      <c r="L9" s="327"/>
      <c r="M9" s="327"/>
      <c r="N9" s="327"/>
      <c r="O9" s="327"/>
      <c r="P9" s="327"/>
      <c r="Q9" s="327"/>
      <c r="R9" s="327"/>
      <c r="S9" s="327"/>
      <c r="T9" s="318">
        <f>Eingabeblatt!B34</f>
        <v>0</v>
      </c>
      <c r="U9" s="318">
        <f>Eingabeblatt!B32</f>
        <v>0</v>
      </c>
      <c r="V9" s="327"/>
      <c r="W9" s="327"/>
      <c r="X9" s="327"/>
      <c r="Y9" s="325"/>
      <c r="Z9" s="328"/>
      <c r="AA9" s="325"/>
      <c r="AB9" s="329"/>
      <c r="AC9" s="329"/>
      <c r="AD9" s="329"/>
      <c r="AE9" s="329"/>
      <c r="AF9" s="330">
        <f>Eingabeblatt!E28</f>
        <v>87.72500000000001</v>
      </c>
    </row>
    <row r="10" spans="1:32" s="192" customFormat="1" ht="19.5" customHeight="1">
      <c r="A10" s="185" t="s">
        <v>17</v>
      </c>
      <c r="B10" s="186"/>
      <c r="C10" s="189"/>
      <c r="D10" s="188"/>
      <c r="E10" s="189"/>
      <c r="F10" s="189"/>
      <c r="G10" s="189"/>
      <c r="H10" s="189"/>
      <c r="I10" s="187">
        <f>Eingabeblatt!E30</f>
        <v>0</v>
      </c>
      <c r="J10" s="188"/>
      <c r="K10" s="187">
        <f>Eingabeblatt!N31</f>
        <v>0</v>
      </c>
      <c r="L10" s="189"/>
      <c r="M10" s="189"/>
      <c r="N10" s="189"/>
      <c r="O10" s="189"/>
      <c r="P10" s="189"/>
      <c r="Q10" s="189"/>
      <c r="R10" s="189"/>
      <c r="S10" s="189"/>
      <c r="T10" s="189"/>
      <c r="U10" s="187">
        <f>Eingabeblatt!N32</f>
        <v>0</v>
      </c>
      <c r="V10" s="189"/>
      <c r="W10" s="189"/>
      <c r="X10" s="189"/>
      <c r="Y10" s="186"/>
      <c r="Z10" s="190"/>
      <c r="AA10" s="186"/>
      <c r="AB10" s="200">
        <f>Eingabeblatt!E29</f>
        <v>0</v>
      </c>
      <c r="AC10" s="191"/>
      <c r="AD10" s="191"/>
      <c r="AE10" s="191"/>
      <c r="AF10" s="191"/>
    </row>
    <row r="11" spans="1:32" s="192" customFormat="1" ht="19.5" customHeight="1">
      <c r="A11" s="185"/>
      <c r="B11" s="186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86"/>
      <c r="Z11" s="186"/>
      <c r="AA11" s="186"/>
      <c r="AB11" s="193"/>
      <c r="AC11" s="193"/>
      <c r="AD11" s="193"/>
      <c r="AE11" s="193"/>
      <c r="AF11" s="193"/>
    </row>
    <row r="12" spans="1:32" s="192" customFormat="1" ht="19.5" customHeight="1">
      <c r="A12" s="185" t="str">
        <f>Eingabeblatt!A12</f>
        <v>Januar</v>
      </c>
      <c r="B12" s="186"/>
      <c r="C12" s="187">
        <f>Januar!AI27</f>
        <v>0</v>
      </c>
      <c r="D12" s="188"/>
      <c r="E12" s="187">
        <f>Januar!AI15</f>
        <v>0</v>
      </c>
      <c r="F12" s="187">
        <f>Januar!AI16</f>
        <v>0</v>
      </c>
      <c r="G12" s="187" t="str">
        <f>IF(Januar!AI22&lt;=0,"-     ",Januar!AI22)</f>
        <v>-     </v>
      </c>
      <c r="H12" s="187" t="str">
        <f>IF(Januar!AI23&lt;=0,"-     ",Januar!AI23)</f>
        <v>-     </v>
      </c>
      <c r="I12" s="187">
        <f>Januar!AI25</f>
        <v>0</v>
      </c>
      <c r="J12" s="188"/>
      <c r="K12" s="187">
        <f>IF(Januar!AH30="+",Januar!AI29-Januar!AI30,Januar!AI29+Januar!AI30)</f>
        <v>0</v>
      </c>
      <c r="L12" s="187">
        <f>Januar!AI31</f>
        <v>0</v>
      </c>
      <c r="M12" s="187">
        <f>Januar!AI32</f>
        <v>0</v>
      </c>
      <c r="N12" s="187">
        <f>Januar!AI33</f>
        <v>0</v>
      </c>
      <c r="O12" s="187">
        <f>Januar!AI34</f>
        <v>0</v>
      </c>
      <c r="P12" s="187">
        <f>Januar!AI35</f>
        <v>0</v>
      </c>
      <c r="Q12" s="187">
        <f>Januar!AI36</f>
        <v>0</v>
      </c>
      <c r="R12" s="187">
        <f>Januar!AI37</f>
        <v>0</v>
      </c>
      <c r="S12" s="187">
        <f>Januar!AI38</f>
        <v>0</v>
      </c>
      <c r="T12" s="187">
        <f>Januar!AI39</f>
        <v>0</v>
      </c>
      <c r="U12" s="187">
        <f>Januar!AI40</f>
        <v>0</v>
      </c>
      <c r="V12" s="187">
        <f>Januar!AI41</f>
        <v>0</v>
      </c>
      <c r="W12" s="187">
        <f>Januar!AI42</f>
        <v>0</v>
      </c>
      <c r="X12" s="187">
        <f>Januar!AI43</f>
        <v>0</v>
      </c>
      <c r="Y12" s="186"/>
      <c r="Z12" s="201">
        <f>IF(Eingabeblatt!H12="","-     ",Eingabeblatt!H12)</f>
        <v>100</v>
      </c>
      <c r="AA12" s="194"/>
      <c r="AB12" s="200">
        <f>Januar!AI21</f>
        <v>-7.35</v>
      </c>
      <c r="AC12" s="200">
        <f>Eingabeblatt!I12</f>
        <v>7.35</v>
      </c>
      <c r="AD12" s="200">
        <f>AC12+Januar!AI21</f>
        <v>0</v>
      </c>
      <c r="AE12" s="200">
        <f aca="true" t="shared" si="0" ref="AE12:AE23">AD12-AC12</f>
        <v>-7.35</v>
      </c>
      <c r="AF12" s="200">
        <f>IF(AD12=0,0,(AF9-AD12))</f>
        <v>0</v>
      </c>
    </row>
    <row r="13" spans="1:32" s="192" customFormat="1" ht="19.5" customHeight="1">
      <c r="A13" s="185" t="str">
        <f>Eingabeblatt!A13</f>
        <v>Februar</v>
      </c>
      <c r="B13" s="186"/>
      <c r="C13" s="187">
        <f>Februar!AI27</f>
        <v>0</v>
      </c>
      <c r="D13" s="188"/>
      <c r="E13" s="187">
        <f>Februar!AI15</f>
        <v>0</v>
      </c>
      <c r="F13" s="187">
        <f>Februar!AI16</f>
        <v>0</v>
      </c>
      <c r="G13" s="187" t="str">
        <f>IF(Februar!AI22&lt;=0,"-     ",Februar!AI22)</f>
        <v>-     </v>
      </c>
      <c r="H13" s="187" t="str">
        <f>IF(Februar!AI23&lt;=0,"-     ",Februar!AI23)</f>
        <v>-     </v>
      </c>
      <c r="I13" s="187">
        <f>Februar!AI25</f>
        <v>0</v>
      </c>
      <c r="J13" s="188"/>
      <c r="K13" s="187">
        <f>IF(Februar!AH30="+",Februar!AI29-Februar!AI30,Februar!AI29+Februar!AI30)</f>
        <v>0</v>
      </c>
      <c r="L13" s="187">
        <f>Februar!AI31</f>
        <v>0</v>
      </c>
      <c r="M13" s="187">
        <f>Februar!AI32</f>
        <v>0</v>
      </c>
      <c r="N13" s="187">
        <f>Februar!AI33</f>
        <v>0</v>
      </c>
      <c r="O13" s="187">
        <f>Februar!AI34</f>
        <v>0</v>
      </c>
      <c r="P13" s="187">
        <f>Februar!AI35</f>
        <v>0</v>
      </c>
      <c r="Q13" s="187">
        <f>Februar!AI36</f>
        <v>0</v>
      </c>
      <c r="R13" s="187">
        <f>Februar!AI37</f>
        <v>0</v>
      </c>
      <c r="S13" s="187">
        <f>Februar!AI38</f>
        <v>0</v>
      </c>
      <c r="T13" s="187">
        <f>Februar!AI39</f>
        <v>0</v>
      </c>
      <c r="U13" s="187">
        <f>Februar!AI40</f>
        <v>0</v>
      </c>
      <c r="V13" s="187">
        <f>Februar!AI41</f>
        <v>0</v>
      </c>
      <c r="W13" s="187">
        <f>Februar!AI42</f>
        <v>0</v>
      </c>
      <c r="X13" s="187">
        <f>Februar!AI43</f>
        <v>0</v>
      </c>
      <c r="Y13" s="186"/>
      <c r="Z13" s="201">
        <f>IF(Eingabeblatt!H13="","-     ",Eingabeblatt!H13)</f>
        <v>100</v>
      </c>
      <c r="AA13" s="194"/>
      <c r="AB13" s="200">
        <f>Februar!AI21</f>
        <v>-7.35</v>
      </c>
      <c r="AC13" s="200">
        <f>Eingabeblatt!I13</f>
        <v>7.35</v>
      </c>
      <c r="AD13" s="200">
        <f>AC13+Februar!AI21</f>
        <v>0</v>
      </c>
      <c r="AE13" s="200">
        <f t="shared" si="0"/>
        <v>-7.35</v>
      </c>
      <c r="AF13" s="200">
        <f aca="true" t="shared" si="1" ref="AF13:AF23">IF(AD13=0,0,(AF12-AD13))</f>
        <v>0</v>
      </c>
    </row>
    <row r="14" spans="1:32" s="192" customFormat="1" ht="19.5" customHeight="1">
      <c r="A14" s="185" t="str">
        <f>Eingabeblatt!A14</f>
        <v>März</v>
      </c>
      <c r="B14" s="186"/>
      <c r="C14" s="187">
        <f>März!AI27</f>
        <v>0</v>
      </c>
      <c r="D14" s="188"/>
      <c r="E14" s="187">
        <f>März!AI15</f>
        <v>0</v>
      </c>
      <c r="F14" s="187">
        <f>März!AI16</f>
        <v>0</v>
      </c>
      <c r="G14" s="187" t="str">
        <f>IF(März!AI22&lt;=0,"-     ",März!AI22)</f>
        <v>-     </v>
      </c>
      <c r="H14" s="187" t="str">
        <f>IF(März!AI23&lt;=0,"-     ",März!AI23)</f>
        <v>-     </v>
      </c>
      <c r="I14" s="187">
        <f>März!AI25</f>
        <v>0</v>
      </c>
      <c r="J14" s="188"/>
      <c r="K14" s="187">
        <f>IF(März!AH30="+",März!AI29-März!AI30,März!AI29+März!AI30)</f>
        <v>0</v>
      </c>
      <c r="L14" s="187">
        <f>März!AI31</f>
        <v>0</v>
      </c>
      <c r="M14" s="187">
        <f>März!AI32</f>
        <v>0</v>
      </c>
      <c r="N14" s="187">
        <f>März!AI33</f>
        <v>0</v>
      </c>
      <c r="O14" s="187">
        <f>März!AI34</f>
        <v>0</v>
      </c>
      <c r="P14" s="187">
        <f>März!AI35</f>
        <v>0</v>
      </c>
      <c r="Q14" s="187">
        <f>März!AI36</f>
        <v>0</v>
      </c>
      <c r="R14" s="187">
        <f>März!AI37</f>
        <v>0</v>
      </c>
      <c r="S14" s="187">
        <f>März!AI38</f>
        <v>0</v>
      </c>
      <c r="T14" s="187">
        <f>März!AI39</f>
        <v>0</v>
      </c>
      <c r="U14" s="187">
        <f>März!AI40</f>
        <v>0</v>
      </c>
      <c r="V14" s="187">
        <f>März!AI41</f>
        <v>0</v>
      </c>
      <c r="W14" s="187">
        <f>März!AI42</f>
        <v>0</v>
      </c>
      <c r="X14" s="187">
        <f>März!AI43</f>
        <v>0</v>
      </c>
      <c r="Y14" s="186"/>
      <c r="Z14" s="201">
        <f>IF(Eingabeblatt!H14="","-     ",Eingabeblatt!H14)</f>
        <v>100</v>
      </c>
      <c r="AA14" s="194"/>
      <c r="AB14" s="200">
        <f>März!AI21</f>
        <v>-6.550000000000001</v>
      </c>
      <c r="AC14" s="200">
        <f>Eingabeblatt!I14</f>
        <v>6.550000000000001</v>
      </c>
      <c r="AD14" s="200">
        <f>AC14+März!AI21</f>
        <v>0</v>
      </c>
      <c r="AE14" s="200">
        <f t="shared" si="0"/>
        <v>-6.550000000000001</v>
      </c>
      <c r="AF14" s="200">
        <f t="shared" si="1"/>
        <v>0</v>
      </c>
    </row>
    <row r="15" spans="1:32" s="192" customFormat="1" ht="19.5" customHeight="1">
      <c r="A15" s="185" t="str">
        <f>Eingabeblatt!A15</f>
        <v>April</v>
      </c>
      <c r="B15" s="186"/>
      <c r="C15" s="187">
        <f>April!AI27</f>
        <v>0</v>
      </c>
      <c r="D15" s="188"/>
      <c r="E15" s="187">
        <f>April!AI15</f>
        <v>0</v>
      </c>
      <c r="F15" s="187">
        <f>April!AI16</f>
        <v>0</v>
      </c>
      <c r="G15" s="187" t="str">
        <f>IF(April!AI22&lt;=0,"-     ",April!AI22)</f>
        <v>-     </v>
      </c>
      <c r="H15" s="187" t="str">
        <f>IF(April!AI23&lt;=0,"-     ",April!AI23)</f>
        <v>-     </v>
      </c>
      <c r="I15" s="187">
        <f>April!AI25</f>
        <v>0</v>
      </c>
      <c r="J15" s="188"/>
      <c r="K15" s="187">
        <f>IF(April!AH30="+",April!AI29-April!AI30,April!AI29+April!AI30)</f>
        <v>0</v>
      </c>
      <c r="L15" s="187">
        <f>April!AI31</f>
        <v>0</v>
      </c>
      <c r="M15" s="187">
        <f>April!AI32</f>
        <v>0</v>
      </c>
      <c r="N15" s="187">
        <f>April!AI33</f>
        <v>0</v>
      </c>
      <c r="O15" s="187">
        <f>April!AI34</f>
        <v>0</v>
      </c>
      <c r="P15" s="187">
        <f>April!AI35</f>
        <v>0</v>
      </c>
      <c r="Q15" s="187">
        <f>April!AI36</f>
        <v>0</v>
      </c>
      <c r="R15" s="187">
        <f>April!AI37</f>
        <v>0</v>
      </c>
      <c r="S15" s="187">
        <f>April!AI38</f>
        <v>0</v>
      </c>
      <c r="T15" s="187">
        <f>April!AI39</f>
        <v>0</v>
      </c>
      <c r="U15" s="187">
        <f>April!AI40</f>
        <v>0</v>
      </c>
      <c r="V15" s="187">
        <f>April!AI41</f>
        <v>0</v>
      </c>
      <c r="W15" s="187">
        <f>April!AI42</f>
        <v>0</v>
      </c>
      <c r="X15" s="187">
        <f>April!AI43</f>
        <v>0</v>
      </c>
      <c r="Y15" s="186"/>
      <c r="Z15" s="201">
        <f>IF(Eingabeblatt!H15="","-     ",Eingabeblatt!H15)</f>
        <v>100</v>
      </c>
      <c r="AA15" s="194"/>
      <c r="AB15" s="200">
        <f>April!AI21</f>
        <v>-7.425</v>
      </c>
      <c r="AC15" s="200">
        <f>Eingabeblatt!I15</f>
        <v>7.425</v>
      </c>
      <c r="AD15" s="200">
        <f>AC15+April!AI21</f>
        <v>0</v>
      </c>
      <c r="AE15" s="200">
        <f t="shared" si="0"/>
        <v>-7.425</v>
      </c>
      <c r="AF15" s="200">
        <f t="shared" si="1"/>
        <v>0</v>
      </c>
    </row>
    <row r="16" spans="1:32" s="192" customFormat="1" ht="19.5" customHeight="1">
      <c r="A16" s="185" t="str">
        <f>Eingabeblatt!A16</f>
        <v>Mai</v>
      </c>
      <c r="B16" s="186"/>
      <c r="C16" s="187">
        <f>Mai!AI27</f>
        <v>0</v>
      </c>
      <c r="D16" s="188"/>
      <c r="E16" s="187">
        <f>Mai!AI15</f>
        <v>0</v>
      </c>
      <c r="F16" s="187">
        <f>Mai!AI16</f>
        <v>0</v>
      </c>
      <c r="G16" s="187" t="str">
        <f>IF(Mai!AI22&lt;=0,"-     ",Mai!AI22)</f>
        <v>-     </v>
      </c>
      <c r="H16" s="187" t="str">
        <f>IF(Mai!AI23&lt;=0,"-     ",Mai!AI23)</f>
        <v>-     </v>
      </c>
      <c r="I16" s="187">
        <f>Mai!AI25</f>
        <v>0</v>
      </c>
      <c r="J16" s="188"/>
      <c r="K16" s="187">
        <f>IF(Mai!AH30="+",Mai!AI29-Mai!AI30,Mai!AI29+Mai!AI30)</f>
        <v>0</v>
      </c>
      <c r="L16" s="187">
        <f>Mai!AI31</f>
        <v>0</v>
      </c>
      <c r="M16" s="187">
        <f>Mai!AI32</f>
        <v>0</v>
      </c>
      <c r="N16" s="187">
        <f>Mai!AI33</f>
        <v>0</v>
      </c>
      <c r="O16" s="187">
        <f>Mai!AI34</f>
        <v>0</v>
      </c>
      <c r="P16" s="187">
        <f>Mai!AI35</f>
        <v>0</v>
      </c>
      <c r="Q16" s="187">
        <f>Mai!AI36</f>
        <v>0</v>
      </c>
      <c r="R16" s="187">
        <f>Mai!AI37</f>
        <v>0</v>
      </c>
      <c r="S16" s="187">
        <f>Mai!AI38</f>
        <v>0</v>
      </c>
      <c r="T16" s="187">
        <f>Mai!AI39</f>
        <v>0</v>
      </c>
      <c r="U16" s="187">
        <f>Mai!AI40</f>
        <v>0</v>
      </c>
      <c r="V16" s="187">
        <f>Mai!AI41</f>
        <v>0</v>
      </c>
      <c r="W16" s="187">
        <f>Mai!AI42</f>
        <v>0</v>
      </c>
      <c r="X16" s="187">
        <f>Mai!AI43</f>
        <v>0</v>
      </c>
      <c r="Y16" s="186"/>
      <c r="Z16" s="201">
        <f>IF(Eingabeblatt!H16="","-     ",Eingabeblatt!H16)</f>
        <v>100</v>
      </c>
      <c r="AA16" s="194"/>
      <c r="AB16" s="200">
        <f>Mai!AI21</f>
        <v>-7.000000000000001</v>
      </c>
      <c r="AC16" s="200">
        <f>Eingabeblatt!I16</f>
        <v>7.000000000000001</v>
      </c>
      <c r="AD16" s="200">
        <f>AC16+Mai!AI21</f>
        <v>0</v>
      </c>
      <c r="AE16" s="200">
        <f t="shared" si="0"/>
        <v>-7.000000000000001</v>
      </c>
      <c r="AF16" s="200">
        <f t="shared" si="1"/>
        <v>0</v>
      </c>
    </row>
    <row r="17" spans="1:32" s="192" customFormat="1" ht="19.5" customHeight="1">
      <c r="A17" s="185" t="str">
        <f>Eingabeblatt!A17</f>
        <v>Juni</v>
      </c>
      <c r="B17" s="186"/>
      <c r="C17" s="187">
        <f>Juni!AI27</f>
        <v>0</v>
      </c>
      <c r="D17" s="188"/>
      <c r="E17" s="187">
        <f>Juni!AI15</f>
        <v>0</v>
      </c>
      <c r="F17" s="187">
        <f>Juni!AI16</f>
        <v>0</v>
      </c>
      <c r="G17" s="187" t="str">
        <f>IF(Juni!AI22&lt;=0,"-     ",Juni!AI22)</f>
        <v>-     </v>
      </c>
      <c r="H17" s="187" t="str">
        <f>IF(Juni!AI23&lt;=0,"-     ",Juni!AI23)</f>
        <v>-     </v>
      </c>
      <c r="I17" s="187">
        <f>Juni!AI25</f>
        <v>0</v>
      </c>
      <c r="J17" s="188"/>
      <c r="K17" s="187">
        <f>IF(Juni!AH30="+",Juni!AI29-Juni!AI30,Juni!AI29+Juni!AI30)</f>
        <v>0</v>
      </c>
      <c r="L17" s="187">
        <f>Juni!AI31</f>
        <v>0</v>
      </c>
      <c r="M17" s="187">
        <f>Juni!AI32</f>
        <v>0</v>
      </c>
      <c r="N17" s="187">
        <f>Juni!AI33</f>
        <v>0</v>
      </c>
      <c r="O17" s="187">
        <f>Juni!AI34</f>
        <v>0</v>
      </c>
      <c r="P17" s="187">
        <f>Juni!AI35</f>
        <v>0</v>
      </c>
      <c r="Q17" s="187">
        <f>Juni!AI36</f>
        <v>0</v>
      </c>
      <c r="R17" s="187">
        <f>Juni!AI37</f>
        <v>0</v>
      </c>
      <c r="S17" s="187">
        <f>Juni!AI38</f>
        <v>0</v>
      </c>
      <c r="T17" s="187">
        <f>Juni!AI39</f>
        <v>0</v>
      </c>
      <c r="U17" s="187">
        <f>Juni!AI40</f>
        <v>0</v>
      </c>
      <c r="V17" s="187">
        <f>Juni!AI41</f>
        <v>0</v>
      </c>
      <c r="W17" s="187">
        <f>Juni!AI42</f>
        <v>0</v>
      </c>
      <c r="X17" s="187">
        <f>Juni!AI43</f>
        <v>0</v>
      </c>
      <c r="Y17" s="186"/>
      <c r="Z17" s="201">
        <f>IF(Eingabeblatt!H17="","-     ",Eingabeblatt!H17)</f>
        <v>100</v>
      </c>
      <c r="AA17" s="194"/>
      <c r="AB17" s="200">
        <f>Juni!AI21</f>
        <v>-7.35</v>
      </c>
      <c r="AC17" s="200">
        <f>Eingabeblatt!I17</f>
        <v>7.35</v>
      </c>
      <c r="AD17" s="200">
        <f>AC17+Juni!AI21</f>
        <v>0</v>
      </c>
      <c r="AE17" s="200">
        <f t="shared" si="0"/>
        <v>-7.35</v>
      </c>
      <c r="AF17" s="200">
        <f t="shared" si="1"/>
        <v>0</v>
      </c>
    </row>
    <row r="18" spans="1:32" s="192" customFormat="1" ht="19.5" customHeight="1">
      <c r="A18" s="185" t="str">
        <f>Eingabeblatt!A18</f>
        <v>Juli</v>
      </c>
      <c r="B18" s="186"/>
      <c r="C18" s="187">
        <f>Juli!AI27</f>
        <v>0</v>
      </c>
      <c r="D18" s="188"/>
      <c r="E18" s="187">
        <f>Juli!AI15</f>
        <v>0</v>
      </c>
      <c r="F18" s="187">
        <f>Juli!AI16</f>
        <v>0</v>
      </c>
      <c r="G18" s="187" t="str">
        <f>IF(Juli!AI22&lt;=0,"-     ",Juli!AI22)</f>
        <v>-     </v>
      </c>
      <c r="H18" s="187" t="str">
        <f>IF(Juli!AI23&lt;=0,"-     ",Juli!AI23)</f>
        <v>-     </v>
      </c>
      <c r="I18" s="187">
        <f>Juli!AI25</f>
        <v>0</v>
      </c>
      <c r="J18" s="188"/>
      <c r="K18" s="187">
        <f>IF(Juli!AH30="+",Juli!AI29-Juli!AI30,Juli!AI29+Juli!AI30)</f>
        <v>0</v>
      </c>
      <c r="L18" s="187">
        <f>Juli!AI31</f>
        <v>0</v>
      </c>
      <c r="M18" s="187">
        <f>Juli!AI32</f>
        <v>0</v>
      </c>
      <c r="N18" s="187">
        <f>Juli!AI33</f>
        <v>0</v>
      </c>
      <c r="O18" s="187">
        <f>Juli!AI34</f>
        <v>0</v>
      </c>
      <c r="P18" s="187">
        <f>Juli!AI35</f>
        <v>0</v>
      </c>
      <c r="Q18" s="187">
        <f>Juli!AI36</f>
        <v>0</v>
      </c>
      <c r="R18" s="187">
        <f>Juli!AI37</f>
        <v>0</v>
      </c>
      <c r="S18" s="187">
        <f>Juli!AI38</f>
        <v>0</v>
      </c>
      <c r="T18" s="187">
        <f>Juli!AI39</f>
        <v>0</v>
      </c>
      <c r="U18" s="187">
        <f>Juli!AI40</f>
        <v>0</v>
      </c>
      <c r="V18" s="187">
        <f>Juli!AI41</f>
        <v>0</v>
      </c>
      <c r="W18" s="187">
        <f>Juli!AI42</f>
        <v>0</v>
      </c>
      <c r="X18" s="187">
        <f>Juli!AI43</f>
        <v>0</v>
      </c>
      <c r="Y18" s="186"/>
      <c r="Z18" s="201">
        <f>IF(Eingabeblatt!H18="","-     ",Eingabeblatt!H18)</f>
        <v>100</v>
      </c>
      <c r="AA18" s="194"/>
      <c r="AB18" s="200">
        <f>Juli!AI21</f>
        <v>-8.05</v>
      </c>
      <c r="AC18" s="200">
        <f>Eingabeblatt!I18</f>
        <v>8.05</v>
      </c>
      <c r="AD18" s="200">
        <f>AC18+Juli!AI21</f>
        <v>0</v>
      </c>
      <c r="AE18" s="200">
        <f t="shared" si="0"/>
        <v>-8.05</v>
      </c>
      <c r="AF18" s="200">
        <f t="shared" si="1"/>
        <v>0</v>
      </c>
    </row>
    <row r="19" spans="1:32" s="192" customFormat="1" ht="19.5" customHeight="1">
      <c r="A19" s="185" t="str">
        <f>Eingabeblatt!A19</f>
        <v>August</v>
      </c>
      <c r="B19" s="186"/>
      <c r="C19" s="187">
        <f>August!AI27</f>
        <v>0</v>
      </c>
      <c r="D19" s="188"/>
      <c r="E19" s="187">
        <f>August!AI15</f>
        <v>0</v>
      </c>
      <c r="F19" s="187">
        <f>August!AI16</f>
        <v>0</v>
      </c>
      <c r="G19" s="187" t="str">
        <f>IF(August!AI22&lt;=0,"-     ",August!AI22)</f>
        <v>-     </v>
      </c>
      <c r="H19" s="187" t="str">
        <f>IF(August!AI23&lt;=0,"-     ",August!AI23)</f>
        <v>-     </v>
      </c>
      <c r="I19" s="187">
        <f>August!AI25</f>
        <v>0</v>
      </c>
      <c r="J19" s="188"/>
      <c r="K19" s="187">
        <f>IF(August!AH30="+",August!AI29-August!AI30,August!AI29+August!AI30)</f>
        <v>0</v>
      </c>
      <c r="L19" s="187">
        <f>August!AI31</f>
        <v>0</v>
      </c>
      <c r="M19" s="187">
        <f>August!AI32</f>
        <v>0</v>
      </c>
      <c r="N19" s="187">
        <f>August!AI33</f>
        <v>0</v>
      </c>
      <c r="O19" s="187">
        <f>August!AI34</f>
        <v>0</v>
      </c>
      <c r="P19" s="187">
        <f>August!AI35</f>
        <v>0</v>
      </c>
      <c r="Q19" s="187">
        <f>August!AI36</f>
        <v>0</v>
      </c>
      <c r="R19" s="187">
        <f>August!AI37</f>
        <v>0</v>
      </c>
      <c r="S19" s="187">
        <f>August!AI38</f>
        <v>0</v>
      </c>
      <c r="T19" s="187">
        <f>August!AI39</f>
        <v>0</v>
      </c>
      <c r="U19" s="187">
        <f>August!AI40</f>
        <v>0</v>
      </c>
      <c r="V19" s="187">
        <f>August!AI41</f>
        <v>0</v>
      </c>
      <c r="W19" s="187">
        <f>August!AI42</f>
        <v>0</v>
      </c>
      <c r="X19" s="187">
        <f>August!AI43</f>
        <v>0</v>
      </c>
      <c r="Y19" s="186"/>
      <c r="Z19" s="201">
        <f>IF(Eingabeblatt!H19="","-     ",Eingabeblatt!H19)</f>
        <v>100</v>
      </c>
      <c r="AA19" s="194"/>
      <c r="AB19" s="200">
        <f>August!AI21</f>
        <v>-7.000000000000001</v>
      </c>
      <c r="AC19" s="200">
        <f>Eingabeblatt!I19</f>
        <v>7.000000000000001</v>
      </c>
      <c r="AD19" s="200">
        <f>AC19+August!AI21</f>
        <v>0</v>
      </c>
      <c r="AE19" s="200">
        <f t="shared" si="0"/>
        <v>-7.000000000000001</v>
      </c>
      <c r="AF19" s="200">
        <f t="shared" si="1"/>
        <v>0</v>
      </c>
    </row>
    <row r="20" spans="1:32" s="192" customFormat="1" ht="19.5" customHeight="1">
      <c r="A20" s="185" t="str">
        <f>Eingabeblatt!A20</f>
        <v>September</v>
      </c>
      <c r="B20" s="186"/>
      <c r="C20" s="187">
        <f>September!AI27</f>
        <v>0</v>
      </c>
      <c r="D20" s="188"/>
      <c r="E20" s="187">
        <f>September!AI15</f>
        <v>0</v>
      </c>
      <c r="F20" s="187">
        <f>September!AI16</f>
        <v>0</v>
      </c>
      <c r="G20" s="187" t="str">
        <f>IF(September!AI22&lt;=0,"-     ",September!AI22)</f>
        <v>-     </v>
      </c>
      <c r="H20" s="187" t="str">
        <f>IF(September!AI23&lt;=0,"-     ",September!AI23)</f>
        <v>-     </v>
      </c>
      <c r="I20" s="187">
        <f>September!AI25</f>
        <v>0</v>
      </c>
      <c r="J20" s="188"/>
      <c r="K20" s="187">
        <f>IF(September!AH30="+",September!AI29-September!AI30,September!AI29+September!AI30)</f>
        <v>0</v>
      </c>
      <c r="L20" s="187">
        <f>September!AI31</f>
        <v>0</v>
      </c>
      <c r="M20" s="187">
        <f>September!AI32</f>
        <v>0</v>
      </c>
      <c r="N20" s="187">
        <f>September!AI33</f>
        <v>0</v>
      </c>
      <c r="O20" s="187">
        <f>September!AI34</f>
        <v>0</v>
      </c>
      <c r="P20" s="187">
        <f>September!AI35</f>
        <v>0</v>
      </c>
      <c r="Q20" s="187">
        <f>September!AI36</f>
        <v>0</v>
      </c>
      <c r="R20" s="187">
        <f>September!AI37</f>
        <v>0</v>
      </c>
      <c r="S20" s="187">
        <f>September!AI38</f>
        <v>0</v>
      </c>
      <c r="T20" s="187">
        <f>September!AI39</f>
        <v>0</v>
      </c>
      <c r="U20" s="187">
        <f>September!AI40</f>
        <v>0</v>
      </c>
      <c r="V20" s="187">
        <f>September!AI41</f>
        <v>0</v>
      </c>
      <c r="W20" s="187">
        <f>September!AI42</f>
        <v>0</v>
      </c>
      <c r="X20" s="187">
        <f>September!AI43</f>
        <v>0</v>
      </c>
      <c r="Y20" s="186"/>
      <c r="Z20" s="201">
        <f>IF(Eingabeblatt!H20="","-     ",Eingabeblatt!H20)</f>
        <v>100</v>
      </c>
      <c r="AA20" s="194"/>
      <c r="AB20" s="200">
        <f>September!AI21</f>
        <v>-7.5249999999999995</v>
      </c>
      <c r="AC20" s="200">
        <f>Eingabeblatt!I20</f>
        <v>7.5249999999999995</v>
      </c>
      <c r="AD20" s="200">
        <f>AC20+September!AI21</f>
        <v>0</v>
      </c>
      <c r="AE20" s="200">
        <f t="shared" si="0"/>
        <v>-7.5249999999999995</v>
      </c>
      <c r="AF20" s="200">
        <f t="shared" si="1"/>
        <v>0</v>
      </c>
    </row>
    <row r="21" spans="1:32" s="192" customFormat="1" ht="19.5" customHeight="1">
      <c r="A21" s="185" t="str">
        <f>Eingabeblatt!A21</f>
        <v>Oktober</v>
      </c>
      <c r="B21" s="186"/>
      <c r="C21" s="187">
        <f>Oktober!AI27</f>
        <v>0</v>
      </c>
      <c r="D21" s="188"/>
      <c r="E21" s="187">
        <f>Oktober!AI15</f>
        <v>0</v>
      </c>
      <c r="F21" s="187">
        <f>Oktober!AI16</f>
        <v>0</v>
      </c>
      <c r="G21" s="187" t="str">
        <f>IF(Oktober!AI22&lt;=0,"-     ",Oktober!AI22)</f>
        <v>-     </v>
      </c>
      <c r="H21" s="187" t="str">
        <f>IF(Oktober!AI23&lt;=0,"-     ",Oktober!AI23)</f>
        <v>-     </v>
      </c>
      <c r="I21" s="187">
        <f>Oktober!AI25</f>
        <v>0</v>
      </c>
      <c r="J21" s="188"/>
      <c r="K21" s="187">
        <f>IF(Oktober!AH30="+",Oktober!AI29-Oktober!AI30,Oktober!AI29+Oktober!AI30)</f>
        <v>0</v>
      </c>
      <c r="L21" s="187">
        <f>Oktober!AI31</f>
        <v>0</v>
      </c>
      <c r="M21" s="187">
        <f>Oktober!AI32</f>
        <v>0</v>
      </c>
      <c r="N21" s="187">
        <f>Oktober!AI33</f>
        <v>0</v>
      </c>
      <c r="O21" s="187">
        <f>Oktober!AI34</f>
        <v>0</v>
      </c>
      <c r="P21" s="187">
        <f>Oktober!AI35</f>
        <v>0</v>
      </c>
      <c r="Q21" s="187">
        <f>Oktober!AI36</f>
        <v>0</v>
      </c>
      <c r="R21" s="187">
        <f>Oktober!AI37</f>
        <v>0</v>
      </c>
      <c r="S21" s="187">
        <f>Oktober!AI38</f>
        <v>0</v>
      </c>
      <c r="T21" s="187">
        <f>Oktober!AI39</f>
        <v>0</v>
      </c>
      <c r="U21" s="187">
        <f>Oktober!AI40</f>
        <v>0</v>
      </c>
      <c r="V21" s="187">
        <f>Oktober!AI41</f>
        <v>0</v>
      </c>
      <c r="W21" s="187">
        <f>Oktober!AI42</f>
        <v>0</v>
      </c>
      <c r="X21" s="187">
        <f>Oktober!AI43</f>
        <v>0</v>
      </c>
      <c r="Y21" s="186"/>
      <c r="Z21" s="201">
        <f>IF(Eingabeblatt!H21="","-     ",Eingabeblatt!H21)</f>
        <v>100</v>
      </c>
      <c r="AA21" s="194"/>
      <c r="AB21" s="200">
        <f>Oktober!AI21</f>
        <v>-8.05</v>
      </c>
      <c r="AC21" s="200">
        <f>Eingabeblatt!I21</f>
        <v>8.05</v>
      </c>
      <c r="AD21" s="200">
        <f>AC21+Oktober!AI21</f>
        <v>0</v>
      </c>
      <c r="AE21" s="200">
        <f t="shared" si="0"/>
        <v>-8.05</v>
      </c>
      <c r="AF21" s="200">
        <f t="shared" si="1"/>
        <v>0</v>
      </c>
    </row>
    <row r="22" spans="1:32" s="192" customFormat="1" ht="19.5" customHeight="1">
      <c r="A22" s="185" t="str">
        <f>Eingabeblatt!A22</f>
        <v>November</v>
      </c>
      <c r="B22" s="186"/>
      <c r="C22" s="187">
        <f>November!AI27</f>
        <v>0</v>
      </c>
      <c r="D22" s="188"/>
      <c r="E22" s="187">
        <f>November!AI15</f>
        <v>0</v>
      </c>
      <c r="F22" s="187">
        <f>November!AI16</f>
        <v>0</v>
      </c>
      <c r="G22" s="187" t="str">
        <f>IF(November!AI22&lt;=0,"-     ",November!AI22)</f>
        <v>-     </v>
      </c>
      <c r="H22" s="187" t="str">
        <f>IF(November!AI23&lt;=0,"-     ",November!AI23)</f>
        <v>-     </v>
      </c>
      <c r="I22" s="187">
        <f>November!AI25</f>
        <v>0</v>
      </c>
      <c r="J22" s="188"/>
      <c r="K22" s="187">
        <f>IF(November!AH30="+",November!AI29-November!AI30,November!AI29+November!AI30)</f>
        <v>0</v>
      </c>
      <c r="L22" s="187">
        <f>November!AI31</f>
        <v>0</v>
      </c>
      <c r="M22" s="187">
        <f>November!AI32</f>
        <v>0</v>
      </c>
      <c r="N22" s="187">
        <f>November!AI33</f>
        <v>0</v>
      </c>
      <c r="O22" s="187">
        <f>November!AI34</f>
        <v>0</v>
      </c>
      <c r="P22" s="187">
        <f>November!AI35</f>
        <v>0</v>
      </c>
      <c r="Q22" s="187">
        <f>November!AI36</f>
        <v>0</v>
      </c>
      <c r="R22" s="187">
        <f>November!AI37</f>
        <v>0</v>
      </c>
      <c r="S22" s="187">
        <f>November!AI38</f>
        <v>0</v>
      </c>
      <c r="T22" s="187">
        <f>November!AI39</f>
        <v>0</v>
      </c>
      <c r="U22" s="187">
        <f>November!AI40</f>
        <v>0</v>
      </c>
      <c r="V22" s="187">
        <f>November!AI41</f>
        <v>0</v>
      </c>
      <c r="W22" s="187">
        <f>November!AI42</f>
        <v>0</v>
      </c>
      <c r="X22" s="187">
        <f>November!AI43</f>
        <v>0</v>
      </c>
      <c r="Y22" s="186"/>
      <c r="Z22" s="201">
        <f>IF(Eingabeblatt!H22="","-     ",Eingabeblatt!H22)</f>
        <v>100</v>
      </c>
      <c r="AA22" s="194"/>
      <c r="AB22" s="200">
        <f>November!AI21</f>
        <v>-7.000000000000001</v>
      </c>
      <c r="AC22" s="200">
        <f>Eingabeblatt!I22</f>
        <v>7.000000000000001</v>
      </c>
      <c r="AD22" s="200">
        <f>AC22+November!AI21</f>
        <v>0</v>
      </c>
      <c r="AE22" s="200">
        <f t="shared" si="0"/>
        <v>-7.000000000000001</v>
      </c>
      <c r="AF22" s="200">
        <f t="shared" si="1"/>
        <v>0</v>
      </c>
    </row>
    <row r="23" spans="1:32" s="192" customFormat="1" ht="19.5" customHeight="1">
      <c r="A23" s="185" t="str">
        <f>Eingabeblatt!A23</f>
        <v>Dezember</v>
      </c>
      <c r="B23" s="186"/>
      <c r="C23" s="187">
        <f>Dezember!AI27</f>
        <v>0</v>
      </c>
      <c r="D23" s="188"/>
      <c r="E23" s="187">
        <f>Dezember!AI15</f>
        <v>0</v>
      </c>
      <c r="F23" s="187">
        <f>Dezember!AI16</f>
        <v>0</v>
      </c>
      <c r="G23" s="187" t="str">
        <f>IF(Dezember!AI22&lt;=0,"-     ",Dezember!AI22)</f>
        <v>-     </v>
      </c>
      <c r="H23" s="187" t="str">
        <f>IF(Dezember!AI23&lt;=0,"-     ",Dezember!AI23)</f>
        <v>-     </v>
      </c>
      <c r="I23" s="187">
        <f>Dezember!AI25</f>
        <v>0</v>
      </c>
      <c r="J23" s="188"/>
      <c r="K23" s="187">
        <f>IF(Dezember!AH30="+",Dezember!AI29-Dezember!AI30,Dezember!AI29+Dezember!AI30)</f>
        <v>0</v>
      </c>
      <c r="L23" s="187">
        <f>Dezember!AI31</f>
        <v>0</v>
      </c>
      <c r="M23" s="187">
        <f>Dezember!AI32</f>
        <v>0</v>
      </c>
      <c r="N23" s="187">
        <f>Dezember!AI33</f>
        <v>0</v>
      </c>
      <c r="O23" s="187">
        <f>Dezember!AI34</f>
        <v>0</v>
      </c>
      <c r="P23" s="187">
        <f>Dezember!AI35</f>
        <v>0</v>
      </c>
      <c r="Q23" s="187">
        <f>Dezember!AI36</f>
        <v>0</v>
      </c>
      <c r="R23" s="187">
        <f>Dezember!AI37</f>
        <v>0</v>
      </c>
      <c r="S23" s="187">
        <f>Dezember!AI38</f>
        <v>0</v>
      </c>
      <c r="T23" s="187">
        <f>Dezember!AI39</f>
        <v>0</v>
      </c>
      <c r="U23" s="187">
        <f>Dezember!AI40</f>
        <v>0</v>
      </c>
      <c r="V23" s="187">
        <f>Dezember!AI41</f>
        <v>0</v>
      </c>
      <c r="W23" s="187">
        <f>Dezember!AI42</f>
        <v>0</v>
      </c>
      <c r="X23" s="187">
        <f>Dezember!AI43</f>
        <v>0</v>
      </c>
      <c r="Y23" s="186"/>
      <c r="Z23" s="201">
        <f>IF(Eingabeblatt!H23="","-     ",Eingabeblatt!H23)</f>
        <v>100</v>
      </c>
      <c r="AA23" s="194"/>
      <c r="AB23" s="200">
        <f>Dezember!AI21</f>
        <v>-7.075000000000001</v>
      </c>
      <c r="AC23" s="200">
        <f>Eingabeblatt!I23</f>
        <v>7.075000000000001</v>
      </c>
      <c r="AD23" s="200">
        <f>AC23+Dezember!AI21</f>
        <v>0</v>
      </c>
      <c r="AE23" s="200">
        <f t="shared" si="0"/>
        <v>-7.075000000000001</v>
      </c>
      <c r="AF23" s="200">
        <f t="shared" si="1"/>
        <v>0</v>
      </c>
    </row>
    <row r="24" spans="1:32" s="192" customFormat="1" ht="19.5" customHeight="1">
      <c r="A24" s="202" t="s">
        <v>19</v>
      </c>
      <c r="B24" s="100"/>
      <c r="C24" s="203"/>
      <c r="D24" s="195"/>
      <c r="E24" s="203">
        <f>SUM(E12:E23)</f>
        <v>0</v>
      </c>
      <c r="F24" s="203">
        <f>SUM(F12:F23)</f>
        <v>0</v>
      </c>
      <c r="G24" s="203">
        <f>SUM(G12:G23)</f>
        <v>0</v>
      </c>
      <c r="H24" s="203">
        <f>SUM(H12:H23)</f>
        <v>0</v>
      </c>
      <c r="I24" s="203">
        <f>I10+SUM(I12:I23)</f>
        <v>0</v>
      </c>
      <c r="J24" s="204"/>
      <c r="K24" s="203"/>
      <c r="L24" s="203">
        <f aca="true" t="shared" si="2" ref="L24:X24">SUM(L12:L23)</f>
        <v>0</v>
      </c>
      <c r="M24" s="203">
        <f t="shared" si="2"/>
        <v>0</v>
      </c>
      <c r="N24" s="203">
        <f t="shared" si="2"/>
        <v>0</v>
      </c>
      <c r="O24" s="203">
        <f t="shared" si="2"/>
        <v>0</v>
      </c>
      <c r="P24" s="203">
        <f t="shared" si="2"/>
        <v>0</v>
      </c>
      <c r="Q24" s="203">
        <f t="shared" si="2"/>
        <v>0</v>
      </c>
      <c r="R24" s="203">
        <f t="shared" si="2"/>
        <v>0</v>
      </c>
      <c r="S24" s="203">
        <f t="shared" si="2"/>
        <v>0</v>
      </c>
      <c r="T24" s="203"/>
      <c r="U24" s="203"/>
      <c r="V24" s="203">
        <f t="shared" si="2"/>
        <v>0</v>
      </c>
      <c r="W24" s="203">
        <f t="shared" si="2"/>
        <v>0</v>
      </c>
      <c r="X24" s="203">
        <f t="shared" si="2"/>
        <v>0</v>
      </c>
      <c r="Y24" s="100"/>
      <c r="Z24" s="205"/>
      <c r="AA24" s="206"/>
      <c r="AB24" s="203">
        <f>AB9+AB10+SUM(AB12:AB23)</f>
        <v>-87.72500000000001</v>
      </c>
      <c r="AC24" s="203">
        <f>SUM(AC12:AC23)</f>
        <v>87.72500000000001</v>
      </c>
      <c r="AD24" s="203">
        <f>SUM(AD12:AD23)</f>
        <v>0</v>
      </c>
      <c r="AE24" s="203">
        <f>SUM(AE12:AE23)</f>
        <v>-87.72500000000001</v>
      </c>
      <c r="AF24" s="195"/>
    </row>
    <row r="25" spans="1:32" s="192" customFormat="1" ht="19.5" customHeight="1">
      <c r="A25" s="207" t="s">
        <v>20</v>
      </c>
      <c r="B25" s="100"/>
      <c r="C25" s="208">
        <f>C9-SUM(C12:C23)</f>
        <v>5.250000000000001</v>
      </c>
      <c r="D25" s="195"/>
      <c r="E25" s="208"/>
      <c r="F25" s="208"/>
      <c r="G25" s="208"/>
      <c r="H25" s="208"/>
      <c r="I25" s="208"/>
      <c r="J25" s="204"/>
      <c r="K25" s="208">
        <f>K9+K10-SUM(K12:K23)</f>
        <v>6.999999999999999</v>
      </c>
      <c r="L25" s="208"/>
      <c r="M25" s="208"/>
      <c r="N25" s="208"/>
      <c r="O25" s="208"/>
      <c r="P25" s="208"/>
      <c r="Q25" s="208"/>
      <c r="R25" s="208"/>
      <c r="S25" s="208"/>
      <c r="T25" s="208">
        <f>T9-SUM(T12:T23)</f>
        <v>0</v>
      </c>
      <c r="U25" s="208">
        <f>SUM(U9:U10)-SUM(U12:U23)</f>
        <v>0</v>
      </c>
      <c r="V25" s="208"/>
      <c r="W25" s="208"/>
      <c r="X25" s="208"/>
      <c r="Y25" s="100"/>
      <c r="Z25" s="209"/>
      <c r="AA25" s="210"/>
      <c r="AB25" s="208"/>
      <c r="AC25" s="209"/>
      <c r="AD25" s="209"/>
      <c r="AE25" s="209"/>
      <c r="AF25" s="195"/>
    </row>
    <row r="26" spans="1:32" s="198" customFormat="1" ht="39.75" customHeight="1">
      <c r="A26" s="211" t="s">
        <v>21</v>
      </c>
      <c r="B26" s="179"/>
      <c r="C26" s="196"/>
      <c r="D26" s="196"/>
      <c r="E26" s="196"/>
      <c r="F26" s="196"/>
      <c r="G26" s="196"/>
      <c r="H26" s="196"/>
      <c r="I26" s="197">
        <f>I24</f>
        <v>0</v>
      </c>
      <c r="J26" s="196"/>
      <c r="K26" s="197">
        <f>K25</f>
        <v>6.999999999999999</v>
      </c>
      <c r="L26" s="196"/>
      <c r="M26" s="196"/>
      <c r="N26" s="196"/>
      <c r="O26" s="196"/>
      <c r="P26" s="196"/>
      <c r="Q26" s="196"/>
      <c r="R26" s="196"/>
      <c r="S26" s="196"/>
      <c r="T26" s="196"/>
      <c r="U26" s="197">
        <f>U25</f>
        <v>0</v>
      </c>
      <c r="V26" s="196"/>
      <c r="W26" s="196"/>
      <c r="X26" s="196"/>
      <c r="Y26" s="179"/>
      <c r="Z26" s="179"/>
      <c r="AA26" s="179"/>
      <c r="AB26" s="197">
        <f>AB24</f>
        <v>-87.72500000000001</v>
      </c>
      <c r="AC26" s="179"/>
      <c r="AD26" s="179"/>
      <c r="AE26" s="179"/>
      <c r="AF26" s="180"/>
    </row>
    <row r="27" spans="1:32" ht="57" customHeight="1">
      <c r="A27" s="216" t="s">
        <v>32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178"/>
      <c r="Q27" s="216" t="s">
        <v>33</v>
      </c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7"/>
      <c r="AF27" s="218"/>
    </row>
    <row r="28" spans="1:32" ht="1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9"/>
      <c r="AF28" s="180"/>
    </row>
  </sheetData>
  <sheetProtection selectLockedCells="1"/>
  <mergeCells count="8">
    <mergeCell ref="K5:L5"/>
    <mergeCell ref="M2:U2"/>
    <mergeCell ref="K2:L2"/>
    <mergeCell ref="K3:L3"/>
    <mergeCell ref="K4:L4"/>
    <mergeCell ref="M5:U5"/>
    <mergeCell ref="M4:U4"/>
    <mergeCell ref="M3:U3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orientation="landscape" paperSize="9" scale="45" r:id="rId1"/>
  <headerFooter alignWithMargins="0">
    <oddFooter>&amp;L&amp;"Arial,Standard"&amp;11&amp;A&amp;C&amp;"Arial,Standard"&amp;11&amp;D&amp;R&amp;"Arial,Standard"&amp;11&amp;P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75" zoomScaleNormal="75" workbookViewId="0" topLeftCell="A1">
      <selection activeCell="S4" sqref="S4"/>
    </sheetView>
  </sheetViews>
  <sheetFormatPr defaultColWidth="11.00390625" defaultRowHeight="12.75" outlineLevelRow="1" outlineLevelCol="1"/>
  <cols>
    <col min="1" max="1" width="27.75390625" style="181" customWidth="1"/>
    <col min="2" max="13" width="10.625" style="181" customWidth="1"/>
    <col min="14" max="14" width="3.625" style="181" customWidth="1"/>
    <col min="15" max="15" width="11.625" style="181" customWidth="1"/>
    <col min="16" max="16" width="2.625" style="181" customWidth="1" outlineLevel="1"/>
    <col min="17" max="17" width="31.625" style="181" customWidth="1" outlineLevel="1"/>
    <col min="18" max="16384" width="10.75390625" style="181" customWidth="1"/>
  </cols>
  <sheetData>
    <row r="1" spans="1:17" s="177" customFormat="1" ht="23.25">
      <c r="A1" s="212" t="str">
        <f>Eingabeblatt!A1</f>
        <v>Arbeitszeittabelle</v>
      </c>
      <c r="B1" s="220">
        <f>Eingabeblatt!B2</f>
        <v>2008</v>
      </c>
      <c r="C1" s="213"/>
      <c r="D1" s="213" t="s">
        <v>130</v>
      </c>
      <c r="E1" s="213"/>
      <c r="F1" s="213"/>
      <c r="G1" s="213"/>
      <c r="H1" s="213"/>
      <c r="I1" s="213"/>
      <c r="J1" s="213"/>
      <c r="K1" s="213"/>
      <c r="L1" s="213"/>
      <c r="M1" s="372"/>
      <c r="N1" s="355"/>
      <c r="O1" s="215" t="str">
        <f>Eingabeblatt!L1</f>
        <v>Version 1.4.0</v>
      </c>
      <c r="P1" s="372"/>
      <c r="Q1" s="359"/>
    </row>
    <row r="2" spans="1:17" s="192" customFormat="1" ht="19.5" customHeight="1">
      <c r="A2" s="97"/>
      <c r="B2" s="424" t="str">
        <f>Eingabeblatt!A3</f>
        <v>Name</v>
      </c>
      <c r="C2" s="424"/>
      <c r="D2" s="426" t="str">
        <f>Eingabeblatt!B3</f>
        <v>Name Arbeitnehmer/in</v>
      </c>
      <c r="E2" s="426"/>
      <c r="F2" s="426"/>
      <c r="G2" s="426"/>
      <c r="H2" s="426"/>
      <c r="I2" s="426"/>
      <c r="J2" s="426"/>
      <c r="K2" s="125"/>
      <c r="L2" s="370" t="s">
        <v>131</v>
      </c>
      <c r="M2" s="371">
        <f>Eingabeblatt!H24</f>
        <v>100</v>
      </c>
      <c r="N2" s="97"/>
      <c r="O2" s="97"/>
      <c r="P2" s="97"/>
      <c r="Q2" s="97"/>
    </row>
    <row r="3" spans="1:17" s="192" customFormat="1" ht="19.5" customHeight="1">
      <c r="A3" s="97"/>
      <c r="B3" s="425" t="str">
        <f>Eingabeblatt!H2</f>
        <v>Funktion</v>
      </c>
      <c r="C3" s="425"/>
      <c r="D3" s="422" t="str">
        <f>Eingabeblatt!I2</f>
        <v>Funktionsbeschreibung</v>
      </c>
      <c r="E3" s="422"/>
      <c r="F3" s="422"/>
      <c r="G3" s="422"/>
      <c r="H3" s="422"/>
      <c r="I3" s="422"/>
      <c r="J3" s="422"/>
      <c r="K3" s="97"/>
      <c r="L3" s="97"/>
      <c r="M3" s="97"/>
      <c r="N3" s="97"/>
      <c r="O3" s="97"/>
      <c r="P3" s="97"/>
      <c r="Q3" s="97"/>
    </row>
    <row r="4" spans="1:17" s="192" customFormat="1" ht="19.5" customHeight="1">
      <c r="A4" s="97"/>
      <c r="B4" s="425" t="str">
        <f>Eingabeblatt!H3</f>
        <v>Institut</v>
      </c>
      <c r="C4" s="425"/>
      <c r="D4" s="423" t="str">
        <f>Eingabeblatt!I3</f>
        <v>Angabe Institut</v>
      </c>
      <c r="E4" s="423"/>
      <c r="F4" s="423"/>
      <c r="G4" s="423"/>
      <c r="H4" s="423"/>
      <c r="I4" s="423"/>
      <c r="J4" s="423"/>
      <c r="K4" s="97"/>
      <c r="L4" s="97"/>
      <c r="M4" s="97"/>
      <c r="N4" s="97"/>
      <c r="O4" s="97"/>
      <c r="P4" s="97"/>
      <c r="Q4" s="97"/>
    </row>
    <row r="5" spans="1:17" s="192" customFormat="1" ht="19.5" customHeight="1">
      <c r="A5" s="97"/>
      <c r="B5" s="425" t="str">
        <f>Eingabeblatt!H4</f>
        <v>Abteilung</v>
      </c>
      <c r="C5" s="425"/>
      <c r="D5" s="423" t="str">
        <f>Eingabeblatt!I4</f>
        <v>Angabe Abteilung</v>
      </c>
      <c r="E5" s="423"/>
      <c r="F5" s="423"/>
      <c r="G5" s="423"/>
      <c r="H5" s="423"/>
      <c r="I5" s="423"/>
      <c r="J5" s="423"/>
      <c r="K5" s="97"/>
      <c r="L5" s="97"/>
      <c r="M5" s="97"/>
      <c r="N5" s="97"/>
      <c r="O5" s="97"/>
      <c r="P5" s="97"/>
      <c r="Q5" s="97"/>
    </row>
    <row r="6" spans="1:17" s="192" customFormat="1" ht="19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8" s="184" customFormat="1" ht="144" customHeight="1">
      <c r="A7" s="319"/>
      <c r="B7" s="319" t="str">
        <f>Eingabeblatt!H29</f>
        <v>Projekt 1</v>
      </c>
      <c r="C7" s="319" t="str">
        <f>Eingabeblatt!H30</f>
        <v>Projekt 2</v>
      </c>
      <c r="D7" s="319" t="str">
        <f>Eingabeblatt!H31</f>
        <v>Projekt 3</v>
      </c>
      <c r="E7" s="319" t="str">
        <f>Eingabeblatt!H32</f>
        <v>Projekt 4</v>
      </c>
      <c r="F7" s="319" t="str">
        <f>Eingabeblatt!H33</f>
        <v>Projekt 5</v>
      </c>
      <c r="G7" s="361" t="str">
        <f>Eingabeblatt!H34</f>
        <v>Projekt 6</v>
      </c>
      <c r="H7" s="319" t="str">
        <f>Eingabeblatt!J29</f>
        <v>Projekt 7</v>
      </c>
      <c r="I7" s="319" t="str">
        <f>Eingabeblatt!J30</f>
        <v>Projekt 8</v>
      </c>
      <c r="J7" s="319" t="str">
        <f>Eingabeblatt!J31</f>
        <v>Projekt 9</v>
      </c>
      <c r="K7" s="319" t="str">
        <f>Eingabeblatt!J32</f>
        <v>Projekt 10</v>
      </c>
      <c r="L7" s="319" t="str">
        <f>Eingabeblatt!J33</f>
        <v>Projekt 11</v>
      </c>
      <c r="M7" s="319" t="str">
        <f>Eingabeblatt!J34</f>
        <v>Projekt 12</v>
      </c>
      <c r="N7" s="369"/>
      <c r="O7" s="323" t="s">
        <v>166</v>
      </c>
      <c r="P7" s="358"/>
      <c r="Q7" s="354"/>
      <c r="R7" s="357"/>
    </row>
    <row r="8" spans="1:17" s="184" customFormat="1" ht="7.5" customHeight="1">
      <c r="A8" s="320"/>
      <c r="B8" s="320"/>
      <c r="C8" s="320"/>
      <c r="D8" s="320"/>
      <c r="E8" s="320"/>
      <c r="F8" s="320"/>
      <c r="G8" s="362"/>
      <c r="H8" s="320"/>
      <c r="I8" s="320"/>
      <c r="J8" s="320"/>
      <c r="K8" s="320"/>
      <c r="L8" s="320"/>
      <c r="M8" s="366"/>
      <c r="N8" s="354"/>
      <c r="O8" s="365"/>
      <c r="P8" s="354"/>
      <c r="Q8" s="354"/>
    </row>
    <row r="9" spans="1:18" s="192" customFormat="1" ht="19.5" customHeight="1">
      <c r="A9" s="185" t="str">
        <f>Eingabeblatt!A12</f>
        <v>Januar</v>
      </c>
      <c r="B9" s="187" t="str">
        <f>IF(Januar!AI45&lt;=0,"-     ",Januar!AI45)</f>
        <v>-     </v>
      </c>
      <c r="C9" s="187" t="str">
        <f>IF(Januar!AI46&lt;=0,"-     ",Januar!AI46)</f>
        <v>-     </v>
      </c>
      <c r="D9" s="187" t="str">
        <f>IF(Januar!AI47&lt;=0,"-     ",Januar!AI47)</f>
        <v>-     </v>
      </c>
      <c r="E9" s="187" t="str">
        <f>IF(Januar!AI49&lt;=0,"-     ",Januar!AI49)</f>
        <v>-     </v>
      </c>
      <c r="F9" s="187" t="str">
        <f>IF(Januar!AI50&lt;=0,"-     ",Januar!AI50)</f>
        <v>-     </v>
      </c>
      <c r="G9" s="364" t="str">
        <f>IF(Januar!AI51&lt;=0,"-     ",Januar!AI51)</f>
        <v>-     </v>
      </c>
      <c r="H9" s="187" t="str">
        <f>IF(Januar!AI53&lt;=0,"-     ",Januar!AI53)</f>
        <v>-     </v>
      </c>
      <c r="I9" s="187" t="str">
        <f>IF(Januar!AI54&lt;=0,"-     ",Januar!AI54)</f>
        <v>-     </v>
      </c>
      <c r="J9" s="187" t="str">
        <f>IF(Januar!AI55&lt;=0,"-     ",Januar!AI55)</f>
        <v>-     </v>
      </c>
      <c r="K9" s="187" t="str">
        <f>IF(Januar!AI57&lt;=0,"-     ",Januar!AI57)</f>
        <v>-     </v>
      </c>
      <c r="L9" s="187" t="str">
        <f>IF(Januar!AI58&lt;=0,"-     ",Januar!AI58)</f>
        <v>-     </v>
      </c>
      <c r="M9" s="187" t="str">
        <f>IF(Januar!AI59&lt;=0,"-     ",Januar!AI59)</f>
        <v>-     </v>
      </c>
      <c r="N9" s="185"/>
      <c r="O9" s="381">
        <f>SUM(B9:M9)</f>
        <v>0</v>
      </c>
      <c r="P9" s="195"/>
      <c r="Q9" s="97"/>
      <c r="R9" s="363"/>
    </row>
    <row r="10" spans="1:18" s="192" customFormat="1" ht="19.5" customHeight="1">
      <c r="A10" s="185" t="str">
        <f>Eingabeblatt!A13</f>
        <v>Februar</v>
      </c>
      <c r="B10" s="187" t="str">
        <f>IF(Februar!AI45&lt;=0,"-     ",Februar!AI45)</f>
        <v>-     </v>
      </c>
      <c r="C10" s="187" t="str">
        <f>IF(Februar!AI46&lt;=0,"-     ",Februar!AI46)</f>
        <v>-     </v>
      </c>
      <c r="D10" s="187" t="str">
        <f>IF(Februar!AI47&lt;=0,"-     ",Februar!AI47)</f>
        <v>-     </v>
      </c>
      <c r="E10" s="187" t="str">
        <f>IF(Februar!AI49&lt;=0,"-     ",Februar!AI49)</f>
        <v>-     </v>
      </c>
      <c r="F10" s="187" t="str">
        <f>IF(Februar!AI50&lt;=0,"-     ",Februar!AI50)</f>
        <v>-     </v>
      </c>
      <c r="G10" s="364" t="str">
        <f>IF(Februar!AI51&lt;=0,"-     ",Februar!AI51)</f>
        <v>-     </v>
      </c>
      <c r="H10" s="187" t="str">
        <f>IF(Februar!AI53&lt;=0,"-     ",Februar!AI53)</f>
        <v>-     </v>
      </c>
      <c r="I10" s="187" t="str">
        <f>IF(Februar!AI54&lt;=0,"-     ",Februar!AI54)</f>
        <v>-     </v>
      </c>
      <c r="J10" s="187" t="str">
        <f>IF(Februar!AI55&lt;=0,"-     ",Februar!AI55)</f>
        <v>-     </v>
      </c>
      <c r="K10" s="187" t="str">
        <f>IF(Februar!AI57&lt;=0,"-     ",Februar!AI57)</f>
        <v>-     </v>
      </c>
      <c r="L10" s="187" t="str">
        <f>IF(Februar!AI58&lt;=0,"-     ",Februar!AI58)</f>
        <v>-     </v>
      </c>
      <c r="M10" s="187" t="str">
        <f>IF(Februar!AI59&lt;=0,"-     ",Februar!AI59)</f>
        <v>-     </v>
      </c>
      <c r="N10" s="185"/>
      <c r="O10" s="381">
        <f>SUM(B10:M10)</f>
        <v>0</v>
      </c>
      <c r="P10" s="195"/>
      <c r="Q10" s="97"/>
      <c r="R10" s="363"/>
    </row>
    <row r="11" spans="1:18" s="192" customFormat="1" ht="19.5" customHeight="1">
      <c r="A11" s="185" t="str">
        <f>Eingabeblatt!A14</f>
        <v>März</v>
      </c>
      <c r="B11" s="187" t="str">
        <f>IF(März!AI45&lt;=0,"-     ",März!AI45)</f>
        <v>-     </v>
      </c>
      <c r="C11" s="187" t="str">
        <f>IF(März!AI46&lt;=0,"-     ",März!AI46)</f>
        <v>-     </v>
      </c>
      <c r="D11" s="187" t="str">
        <f>IF(März!AI47&lt;=0,"-     ",März!AI47)</f>
        <v>-     </v>
      </c>
      <c r="E11" s="187" t="str">
        <f>IF(März!AI49&lt;=0,"-     ",März!AI49)</f>
        <v>-     </v>
      </c>
      <c r="F11" s="187" t="str">
        <f>IF(März!AI50&lt;=0,"-     ",März!AI50)</f>
        <v>-     </v>
      </c>
      <c r="G11" s="364" t="str">
        <f>IF(März!AI51&lt;=0,"-     ",März!AI51)</f>
        <v>-     </v>
      </c>
      <c r="H11" s="187" t="str">
        <f>IF(März!AI53&lt;=0,"-     ",März!AI53)</f>
        <v>-     </v>
      </c>
      <c r="I11" s="187" t="str">
        <f>IF(März!AI54&lt;=0,"-     ",März!AI54)</f>
        <v>-     </v>
      </c>
      <c r="J11" s="187" t="str">
        <f>IF(März!AI55&lt;=0,"-     ",März!AI55)</f>
        <v>-     </v>
      </c>
      <c r="K11" s="187" t="str">
        <f>IF(März!AI57&lt;=0,"-     ",März!AI57)</f>
        <v>-     </v>
      </c>
      <c r="L11" s="187" t="str">
        <f>IF(März!AI58&lt;=0,"-     ",März!AI58)</f>
        <v>-     </v>
      </c>
      <c r="M11" s="187" t="str">
        <f>IF(März!AI59&lt;=0,"-     ",März!AI59)</f>
        <v>-     </v>
      </c>
      <c r="N11" s="185"/>
      <c r="O11" s="381">
        <f aca="true" t="shared" si="0" ref="O11:O20">SUM(B11:M11)</f>
        <v>0</v>
      </c>
      <c r="P11" s="195"/>
      <c r="Q11" s="97"/>
      <c r="R11" s="363"/>
    </row>
    <row r="12" spans="1:18" s="192" customFormat="1" ht="19.5" customHeight="1">
      <c r="A12" s="185" t="str">
        <f>Eingabeblatt!A15</f>
        <v>April</v>
      </c>
      <c r="B12" s="187" t="str">
        <f>IF(April!AI45&lt;=0,"-     ",April!AI45)</f>
        <v>-     </v>
      </c>
      <c r="C12" s="187" t="str">
        <f>IF(April!AI46&lt;=0,"-     ",April!AI46)</f>
        <v>-     </v>
      </c>
      <c r="D12" s="187" t="str">
        <f>IF(April!AI47&lt;=0,"-     ",April!AI47)</f>
        <v>-     </v>
      </c>
      <c r="E12" s="187" t="str">
        <f>IF(April!AI49&lt;=0,"-     ",April!AI49)</f>
        <v>-     </v>
      </c>
      <c r="F12" s="187" t="str">
        <f>IF(April!AI50&lt;=0,"-     ",April!AI50)</f>
        <v>-     </v>
      </c>
      <c r="G12" s="364" t="str">
        <f>IF(April!AI51&lt;=0,"-     ",April!AI51)</f>
        <v>-     </v>
      </c>
      <c r="H12" s="187" t="str">
        <f>IF(April!AI53&lt;=0,"-     ",April!AI53)</f>
        <v>-     </v>
      </c>
      <c r="I12" s="187" t="str">
        <f>IF(April!AI54&lt;=0,"-     ",April!AI54)</f>
        <v>-     </v>
      </c>
      <c r="J12" s="187" t="str">
        <f>IF(April!AI55&lt;=0,"-     ",April!AI55)</f>
        <v>-     </v>
      </c>
      <c r="K12" s="187" t="str">
        <f>IF(April!AI57&lt;=0,"-     ",April!AI57)</f>
        <v>-     </v>
      </c>
      <c r="L12" s="187" t="str">
        <f>IF(April!AI58&lt;=0,"-     ",April!AI58)</f>
        <v>-     </v>
      </c>
      <c r="M12" s="187" t="str">
        <f>IF(April!AI59&lt;=0,"-     ",April!AI59)</f>
        <v>-     </v>
      </c>
      <c r="N12" s="185"/>
      <c r="O12" s="381">
        <f t="shared" si="0"/>
        <v>0</v>
      </c>
      <c r="P12" s="195"/>
      <c r="Q12" s="97"/>
      <c r="R12" s="363"/>
    </row>
    <row r="13" spans="1:18" s="192" customFormat="1" ht="19.5" customHeight="1">
      <c r="A13" s="185" t="str">
        <f>Eingabeblatt!A16</f>
        <v>Mai</v>
      </c>
      <c r="B13" s="187" t="str">
        <f>IF(Mai!AI45&lt;=0,"-     ",Mai!AI45)</f>
        <v>-     </v>
      </c>
      <c r="C13" s="187" t="str">
        <f>IF(Mai!AI46&lt;=0,"-     ",Mai!AI46)</f>
        <v>-     </v>
      </c>
      <c r="D13" s="187" t="str">
        <f>IF(Mai!AI47&lt;=0,"-     ",Mai!AI47)</f>
        <v>-     </v>
      </c>
      <c r="E13" s="187" t="str">
        <f>IF(Mai!AI49&lt;=0,"-     ",Mai!AI49)</f>
        <v>-     </v>
      </c>
      <c r="F13" s="187" t="str">
        <f>IF(Mai!AI50&lt;=0,"-     ",Mai!AI50)</f>
        <v>-     </v>
      </c>
      <c r="G13" s="364" t="str">
        <f>IF(Mai!AI51&lt;=0,"-     ",Mai!AI51)</f>
        <v>-     </v>
      </c>
      <c r="H13" s="187" t="str">
        <f>IF(Mai!AI53&lt;=0,"-     ",Mai!AI53)</f>
        <v>-     </v>
      </c>
      <c r="I13" s="187" t="str">
        <f>IF(Mai!AI54&lt;=0,"-     ",Mai!AI54)</f>
        <v>-     </v>
      </c>
      <c r="J13" s="187" t="str">
        <f>IF(Mai!AI55&lt;=0,"-     ",Mai!AI55)</f>
        <v>-     </v>
      </c>
      <c r="K13" s="187" t="str">
        <f>IF(Mai!AI57&lt;=0,"-     ",Mai!AI57)</f>
        <v>-     </v>
      </c>
      <c r="L13" s="187" t="str">
        <f>IF(Mai!AI58&lt;=0,"-     ",Mai!AI58)</f>
        <v>-     </v>
      </c>
      <c r="M13" s="187" t="str">
        <f>IF(Mai!AI59&lt;=0,"-     ",Mai!AI59)</f>
        <v>-     </v>
      </c>
      <c r="N13" s="185"/>
      <c r="O13" s="381">
        <f t="shared" si="0"/>
        <v>0</v>
      </c>
      <c r="P13" s="195"/>
      <c r="Q13" s="97"/>
      <c r="R13" s="363"/>
    </row>
    <row r="14" spans="1:18" s="192" customFormat="1" ht="19.5" customHeight="1">
      <c r="A14" s="185" t="str">
        <f>Eingabeblatt!A17</f>
        <v>Juni</v>
      </c>
      <c r="B14" s="187" t="str">
        <f>IF(Juni!AI45&lt;=0,"-     ",Juni!AI45)</f>
        <v>-     </v>
      </c>
      <c r="C14" s="187" t="str">
        <f>IF(Juni!AI46&lt;=0,"-     ",Juni!AI46)</f>
        <v>-     </v>
      </c>
      <c r="D14" s="187" t="str">
        <f>IF(Juni!AI47&lt;=0,"-     ",Juni!AI47)</f>
        <v>-     </v>
      </c>
      <c r="E14" s="187" t="str">
        <f>IF(Juni!AI49&lt;=0,"-     ",Juni!AI49)</f>
        <v>-     </v>
      </c>
      <c r="F14" s="187" t="str">
        <f>IF(Juni!AI50&lt;=0,"-     ",Juni!AI50)</f>
        <v>-     </v>
      </c>
      <c r="G14" s="364" t="str">
        <f>IF(Juni!AI51&lt;=0,"-     ",Juni!AI51)</f>
        <v>-     </v>
      </c>
      <c r="H14" s="187" t="str">
        <f>IF(Juni!AI53&lt;=0,"-     ",Juni!AI53)</f>
        <v>-     </v>
      </c>
      <c r="I14" s="187" t="str">
        <f>IF(Juni!AI54&lt;=0,"-     ",Juni!AI54)</f>
        <v>-     </v>
      </c>
      <c r="J14" s="187" t="str">
        <f>IF(Juni!AI55&lt;=0,"-     ",Juni!AI55)</f>
        <v>-     </v>
      </c>
      <c r="K14" s="187" t="str">
        <f>IF(Juni!AI57&lt;=0,"-     ",Juni!AI57)</f>
        <v>-     </v>
      </c>
      <c r="L14" s="187" t="str">
        <f>IF(Juni!AI58&lt;=0,"-     ",Juni!AI58)</f>
        <v>-     </v>
      </c>
      <c r="M14" s="187" t="str">
        <f>IF(Juni!AI59&lt;=0,"-     ",Juni!AI59)</f>
        <v>-     </v>
      </c>
      <c r="N14" s="185"/>
      <c r="O14" s="381">
        <f t="shared" si="0"/>
        <v>0</v>
      </c>
      <c r="P14" s="195"/>
      <c r="Q14" s="97"/>
      <c r="R14" s="363"/>
    </row>
    <row r="15" spans="1:18" s="192" customFormat="1" ht="19.5" customHeight="1">
      <c r="A15" s="185" t="str">
        <f>Eingabeblatt!A18</f>
        <v>Juli</v>
      </c>
      <c r="B15" s="187" t="str">
        <f>IF(Juli!AI45&lt;=0,"-     ",Juli!AI45)</f>
        <v>-     </v>
      </c>
      <c r="C15" s="187" t="str">
        <f>IF(Juli!AI46&lt;=0,"-     ",Juli!AI46)</f>
        <v>-     </v>
      </c>
      <c r="D15" s="187" t="str">
        <f>IF(Juli!AI47&lt;=0,"-     ",Juli!AI47)</f>
        <v>-     </v>
      </c>
      <c r="E15" s="187" t="str">
        <f>IF(Juli!AI49&lt;=0,"-     ",Juli!AI49)</f>
        <v>-     </v>
      </c>
      <c r="F15" s="187" t="str">
        <f>IF(Juli!AI50&lt;=0,"-     ",Juli!AI50)</f>
        <v>-     </v>
      </c>
      <c r="G15" s="364" t="str">
        <f>IF(Juli!AI51&lt;=0,"-     ",Juli!AI51)</f>
        <v>-     </v>
      </c>
      <c r="H15" s="187" t="str">
        <f>IF(Juli!AI53&lt;=0,"-     ",Juli!AI53)</f>
        <v>-     </v>
      </c>
      <c r="I15" s="187" t="str">
        <f>IF(Juli!AI54&lt;=0,"-     ",Juli!AI54)</f>
        <v>-     </v>
      </c>
      <c r="J15" s="187" t="str">
        <f>IF(Juli!AI55&lt;=0,"-     ",Juli!AI55)</f>
        <v>-     </v>
      </c>
      <c r="K15" s="187" t="str">
        <f>IF(Juli!AI57&lt;=0,"-     ",Juli!AI57)</f>
        <v>-     </v>
      </c>
      <c r="L15" s="187" t="str">
        <f>IF(Juli!AI58&lt;=0,"-     ",Juli!AI58)</f>
        <v>-     </v>
      </c>
      <c r="M15" s="187" t="str">
        <f>IF(Juli!AI59&lt;=0,"-     ",Juli!AI59)</f>
        <v>-     </v>
      </c>
      <c r="N15" s="185"/>
      <c r="O15" s="381">
        <f t="shared" si="0"/>
        <v>0</v>
      </c>
      <c r="P15" s="195"/>
      <c r="Q15" s="97"/>
      <c r="R15" s="363"/>
    </row>
    <row r="16" spans="1:18" s="192" customFormat="1" ht="19.5" customHeight="1">
      <c r="A16" s="185" t="str">
        <f>Eingabeblatt!A19</f>
        <v>August</v>
      </c>
      <c r="B16" s="187" t="str">
        <f>IF(August!AI45&lt;=0,"-     ",August!AI45)</f>
        <v>-     </v>
      </c>
      <c r="C16" s="187" t="str">
        <f>IF(August!AI46&lt;=0,"-     ",August!AI46)</f>
        <v>-     </v>
      </c>
      <c r="D16" s="187" t="str">
        <f>IF(August!AI47&lt;=0,"-     ",August!AI47)</f>
        <v>-     </v>
      </c>
      <c r="E16" s="187" t="str">
        <f>IF(August!AI49&lt;=0,"-     ",August!AI49)</f>
        <v>-     </v>
      </c>
      <c r="F16" s="187" t="str">
        <f>IF(August!AI50&lt;=0,"-     ",August!AI50)</f>
        <v>-     </v>
      </c>
      <c r="G16" s="364" t="str">
        <f>IF(August!AI51&lt;=0,"-     ",August!AI51)</f>
        <v>-     </v>
      </c>
      <c r="H16" s="187" t="str">
        <f>IF(August!AI53&lt;=0,"-     ",August!AI53)</f>
        <v>-     </v>
      </c>
      <c r="I16" s="187" t="str">
        <f>IF(August!AI54&lt;=0,"-     ",August!AI54)</f>
        <v>-     </v>
      </c>
      <c r="J16" s="187" t="str">
        <f>IF(August!AI55&lt;=0,"-     ",August!AI55)</f>
        <v>-     </v>
      </c>
      <c r="K16" s="187" t="str">
        <f>IF(August!AI57&lt;=0,"-     ",August!AI57)</f>
        <v>-     </v>
      </c>
      <c r="L16" s="187" t="str">
        <f>IF(August!AI58&lt;=0,"-     ",August!AI58)</f>
        <v>-     </v>
      </c>
      <c r="M16" s="187" t="str">
        <f>IF(August!AI59&lt;=0,"-     ",August!AI59)</f>
        <v>-     </v>
      </c>
      <c r="N16" s="185"/>
      <c r="O16" s="381">
        <f t="shared" si="0"/>
        <v>0</v>
      </c>
      <c r="P16" s="195"/>
      <c r="Q16" s="97"/>
      <c r="R16" s="363"/>
    </row>
    <row r="17" spans="1:18" s="192" customFormat="1" ht="19.5" customHeight="1">
      <c r="A17" s="185" t="str">
        <f>Eingabeblatt!A20</f>
        <v>September</v>
      </c>
      <c r="B17" s="187" t="str">
        <f>IF(September!AI45&lt;=0,"-     ",September!AI45)</f>
        <v>-     </v>
      </c>
      <c r="C17" s="187" t="str">
        <f>IF(September!AI46&lt;=0,"-     ",September!AI46)</f>
        <v>-     </v>
      </c>
      <c r="D17" s="187" t="str">
        <f>IF(September!AI47&lt;=0,"-     ",September!AI47)</f>
        <v>-     </v>
      </c>
      <c r="E17" s="187" t="str">
        <f>IF(September!AI49&lt;=0,"-     ",September!AI49)</f>
        <v>-     </v>
      </c>
      <c r="F17" s="187" t="str">
        <f>IF(September!AI50&lt;=0,"-     ",September!AI50)</f>
        <v>-     </v>
      </c>
      <c r="G17" s="364" t="str">
        <f>IF(September!AI51&lt;=0,"-     ",September!AI51)</f>
        <v>-     </v>
      </c>
      <c r="H17" s="187" t="str">
        <f>IF(September!AI53&lt;=0,"-     ",September!AI53)</f>
        <v>-     </v>
      </c>
      <c r="I17" s="187" t="str">
        <f>IF(September!AI54&lt;=0,"-     ",September!AI54)</f>
        <v>-     </v>
      </c>
      <c r="J17" s="187" t="str">
        <f>IF(September!AI55&lt;=0,"-     ",September!AI55)</f>
        <v>-     </v>
      </c>
      <c r="K17" s="187" t="str">
        <f>IF(September!AI57&lt;=0,"-     ",September!AI57)</f>
        <v>-     </v>
      </c>
      <c r="L17" s="187" t="str">
        <f>IF(September!AI58&lt;=0,"-     ",September!AI58)</f>
        <v>-     </v>
      </c>
      <c r="M17" s="187" t="str">
        <f>IF(September!AI59&lt;=0,"-     ",September!AI59)</f>
        <v>-     </v>
      </c>
      <c r="N17" s="185"/>
      <c r="O17" s="381">
        <f t="shared" si="0"/>
        <v>0</v>
      </c>
      <c r="P17" s="195"/>
      <c r="Q17" s="97"/>
      <c r="R17" s="363"/>
    </row>
    <row r="18" spans="1:18" s="192" customFormat="1" ht="19.5" customHeight="1">
      <c r="A18" s="185" t="str">
        <f>Eingabeblatt!A21</f>
        <v>Oktober</v>
      </c>
      <c r="B18" s="187" t="str">
        <f>IF(Oktober!AI45&lt;=0,"-     ",Oktober!AI45)</f>
        <v>-     </v>
      </c>
      <c r="C18" s="187" t="str">
        <f>IF(Oktober!AI46&lt;=0,"-     ",Oktober!AI46)</f>
        <v>-     </v>
      </c>
      <c r="D18" s="187" t="str">
        <f>IF(Oktober!AI47&lt;=0,"-     ",Oktober!AI47)</f>
        <v>-     </v>
      </c>
      <c r="E18" s="187" t="str">
        <f>IF(Oktober!AI49&lt;=0,"-     ",Oktober!AI49)</f>
        <v>-     </v>
      </c>
      <c r="F18" s="187" t="str">
        <f>IF(Oktober!AI50&lt;=0,"-     ",Oktober!AI50)</f>
        <v>-     </v>
      </c>
      <c r="G18" s="364" t="str">
        <f>IF(Oktober!AI51&lt;=0,"-     ",Oktober!AI51)</f>
        <v>-     </v>
      </c>
      <c r="H18" s="187" t="str">
        <f>IF(Oktober!AI53&lt;=0,"-     ",Oktober!AI53)</f>
        <v>-     </v>
      </c>
      <c r="I18" s="187" t="str">
        <f>IF(Oktober!AI54&lt;=0,"-     ",Oktober!AI54)</f>
        <v>-     </v>
      </c>
      <c r="J18" s="187" t="str">
        <f>IF(Oktober!AI55&lt;=0,"-     ",Oktober!AI55)</f>
        <v>-     </v>
      </c>
      <c r="K18" s="187" t="str">
        <f>IF(Oktober!AI57&lt;=0,"-     ",Oktober!AI57)</f>
        <v>-     </v>
      </c>
      <c r="L18" s="187" t="str">
        <f>IF(Oktober!AI58&lt;=0,"-     ",Oktober!AI58)</f>
        <v>-     </v>
      </c>
      <c r="M18" s="187" t="str">
        <f>IF(Oktober!AI59&lt;=0,"-     ",Oktober!AI59)</f>
        <v>-     </v>
      </c>
      <c r="N18" s="185"/>
      <c r="O18" s="381">
        <f t="shared" si="0"/>
        <v>0</v>
      </c>
      <c r="P18" s="195"/>
      <c r="Q18" s="97"/>
      <c r="R18" s="363"/>
    </row>
    <row r="19" spans="1:18" s="192" customFormat="1" ht="19.5" customHeight="1">
      <c r="A19" s="185" t="str">
        <f>Eingabeblatt!A22</f>
        <v>November</v>
      </c>
      <c r="B19" s="187" t="str">
        <f>IF(November!AI45&lt;=0,"-     ",November!AI45)</f>
        <v>-     </v>
      </c>
      <c r="C19" s="187" t="str">
        <f>IF(November!AI46&lt;=0,"-     ",November!AI46)</f>
        <v>-     </v>
      </c>
      <c r="D19" s="187" t="str">
        <f>IF(November!AI47&lt;=0,"-     ",November!AI47)</f>
        <v>-     </v>
      </c>
      <c r="E19" s="187" t="str">
        <f>IF(November!AI49&lt;=0,"-     ",November!AI49)</f>
        <v>-     </v>
      </c>
      <c r="F19" s="187" t="str">
        <f>IF(November!AI50&lt;=0,"-     ",November!AI50)</f>
        <v>-     </v>
      </c>
      <c r="G19" s="364" t="str">
        <f>IF(November!AI51&lt;=0,"-     ",November!AI51)</f>
        <v>-     </v>
      </c>
      <c r="H19" s="187" t="str">
        <f>IF(November!AI53&lt;=0,"-     ",November!AI53)</f>
        <v>-     </v>
      </c>
      <c r="I19" s="187" t="str">
        <f>IF(November!AI54&lt;=0,"-     ",November!AI54)</f>
        <v>-     </v>
      </c>
      <c r="J19" s="187" t="str">
        <f>IF(November!AI55&lt;=0,"-     ",November!AI55)</f>
        <v>-     </v>
      </c>
      <c r="K19" s="187" t="str">
        <f>IF(November!AI57&lt;=0,"-     ",November!AI57)</f>
        <v>-     </v>
      </c>
      <c r="L19" s="187" t="str">
        <f>IF(November!AI58&lt;=0,"-     ",November!AI58)</f>
        <v>-     </v>
      </c>
      <c r="M19" s="187" t="str">
        <f>IF(November!AI59&lt;=0,"-     ",November!AI59)</f>
        <v>-     </v>
      </c>
      <c r="N19" s="185"/>
      <c r="O19" s="381">
        <f t="shared" si="0"/>
        <v>0</v>
      </c>
      <c r="P19" s="195"/>
      <c r="Q19" s="97"/>
      <c r="R19" s="363"/>
    </row>
    <row r="20" spans="1:18" s="192" customFormat="1" ht="19.5" customHeight="1">
      <c r="A20" s="185" t="str">
        <f>Eingabeblatt!A23</f>
        <v>Dezember</v>
      </c>
      <c r="B20" s="187" t="str">
        <f>IF(Dezember!AI45&lt;=0,"-     ",Dezember!AI45)</f>
        <v>-     </v>
      </c>
      <c r="C20" s="187" t="str">
        <f>IF(Dezember!AI46&lt;=0,"-     ",Dezember!AI46)</f>
        <v>-     </v>
      </c>
      <c r="D20" s="187" t="str">
        <f>IF(Dezember!AI47&lt;=0,"-     ",Dezember!AI47)</f>
        <v>-     </v>
      </c>
      <c r="E20" s="187" t="str">
        <f>IF(Dezember!AI49&lt;=0,"-     ",Dezember!AI49)</f>
        <v>-     </v>
      </c>
      <c r="F20" s="187" t="str">
        <f>IF(Dezember!AI50&lt;=0,"-     ",Dezember!AI50)</f>
        <v>-     </v>
      </c>
      <c r="G20" s="187" t="str">
        <f>IF(Dezember!AI51&lt;=0,"-     ",Dezember!AI51)</f>
        <v>-     </v>
      </c>
      <c r="H20" s="187" t="str">
        <f>IF(Dezember!AI53&lt;=0,"-     ",Dezember!AI53)</f>
        <v>-     </v>
      </c>
      <c r="I20" s="187" t="str">
        <f>IF(Dezember!AI54&lt;=0,"-     ",Dezember!AI54)</f>
        <v>-     </v>
      </c>
      <c r="J20" s="187" t="str">
        <f>IF(Dezember!AI55&lt;=0,"-     ",Dezember!AI55)</f>
        <v>-     </v>
      </c>
      <c r="K20" s="187" t="str">
        <f>IF(Dezember!AI57&lt;=0,"-     ",Dezember!AI57)</f>
        <v>-     </v>
      </c>
      <c r="L20" s="187" t="str">
        <f>IF(Dezember!AI58&lt;=0,"-     ",Dezember!AI58)</f>
        <v>-     </v>
      </c>
      <c r="M20" s="187" t="str">
        <f>IF(Dezember!AI59&lt;=0,"-     ",Dezember!AI59)</f>
        <v>-     </v>
      </c>
      <c r="N20" s="185"/>
      <c r="O20" s="381">
        <f t="shared" si="0"/>
        <v>0</v>
      </c>
      <c r="P20" s="195"/>
      <c r="Q20" s="97"/>
      <c r="R20" s="363"/>
    </row>
    <row r="21" spans="1:17" s="192" customFormat="1" ht="9.75" customHeight="1">
      <c r="A21" s="97"/>
      <c r="B21" s="360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97"/>
      <c r="O21" s="195"/>
      <c r="P21" s="195"/>
      <c r="Q21" s="97"/>
    </row>
    <row r="22" spans="1:17" s="192" customFormat="1" ht="19.5" customHeight="1" outlineLevel="1">
      <c r="A22" s="379" t="s">
        <v>164</v>
      </c>
      <c r="B22" s="380" t="str">
        <f>IF(Eingabeblatt!I29=1,SUM(B9:B20),"-     ")</f>
        <v>-     </v>
      </c>
      <c r="C22" s="380" t="str">
        <f>IF(Eingabeblatt!I30=1,SUM(C9:C20),"-     ")</f>
        <v>-     </v>
      </c>
      <c r="D22" s="380" t="str">
        <f>IF(Eingabeblatt!I31=1,SUM(D9:D20),"-     ")</f>
        <v>-     </v>
      </c>
      <c r="E22" s="380" t="str">
        <f>IF(Eingabeblatt!I32=1,SUM(E9:E20),"-     ")</f>
        <v>-     </v>
      </c>
      <c r="F22" s="380" t="str">
        <f>IF(Eingabeblatt!I33=1,SUM(F9:F20),"-     ")</f>
        <v>-     </v>
      </c>
      <c r="G22" s="380" t="str">
        <f>IF(Eingabeblatt!I34=1,SUM(G9:G20),"-     ")</f>
        <v>-     </v>
      </c>
      <c r="H22" s="380" t="str">
        <f>IF(Eingabeblatt!K29=1,SUM(H9:H20),"-     ")</f>
        <v>-     </v>
      </c>
      <c r="I22" s="380" t="str">
        <f>IF(Eingabeblatt!K30=1,SUM(I9:I20),"-     ")</f>
        <v>-     </v>
      </c>
      <c r="J22" s="380" t="str">
        <f>IF(Eingabeblatt!K31=1,SUM(J9:J20),"-     ")</f>
        <v>-     </v>
      </c>
      <c r="K22" s="380" t="str">
        <f>IF(Eingabeblatt!K32=1,SUM(K9:K20),"-     ")</f>
        <v>-     </v>
      </c>
      <c r="L22" s="380" t="str">
        <f>IF(Eingabeblatt!K33=1,SUM(L9:L20),"-     ")</f>
        <v>-     </v>
      </c>
      <c r="M22" s="380" t="str">
        <f>IF(Eingabeblatt!K34=1,SUM(M9:M20),"-     ")</f>
        <v>-     </v>
      </c>
      <c r="N22" s="185"/>
      <c r="O22" s="381">
        <f>SUM(B22:M22)</f>
        <v>0</v>
      </c>
      <c r="P22" s="382"/>
      <c r="Q22" s="383" t="str">
        <f>A22</f>
        <v>Drittmittel-Projekte</v>
      </c>
    </row>
    <row r="23" spans="1:17" s="192" customFormat="1" ht="19.5" customHeight="1" outlineLevel="1">
      <c r="A23" s="315" t="s">
        <v>165</v>
      </c>
      <c r="B23" s="176" t="str">
        <f>IF(Eingabeblatt!I29=2,SUM(B9:B20),"-     ")</f>
        <v>-     </v>
      </c>
      <c r="C23" s="176" t="str">
        <f>IF(Eingabeblatt!I30=2,SUM(C9:C20),"-     ")</f>
        <v>-     </v>
      </c>
      <c r="D23" s="176" t="str">
        <f>IF(Eingabeblatt!I31=2,SUM(D9:D20),"-     ")</f>
        <v>-     </v>
      </c>
      <c r="E23" s="176" t="str">
        <f>IF(Eingabeblatt!I32=2,SUM(E9:E20),"-     ")</f>
        <v>-     </v>
      </c>
      <c r="F23" s="176" t="str">
        <f>IF(Eingabeblatt!I33=2,SUM(F9:F20),"-     ")</f>
        <v>-     </v>
      </c>
      <c r="G23" s="176" t="str">
        <f>IF(Eingabeblatt!I34=2,SUM(G9:G20),"-     ")</f>
        <v>-     </v>
      </c>
      <c r="H23" s="176" t="str">
        <f>IF(Eingabeblatt!K29=2,SUM(H9:H20),"-     ")</f>
        <v>-     </v>
      </c>
      <c r="I23" s="176" t="str">
        <f>IF(Eingabeblatt!K30=2,SUM(I9:I20),"-     ")</f>
        <v>-     </v>
      </c>
      <c r="J23" s="176" t="str">
        <f>IF(Eingabeblatt!K31=2,SUM(J9:J20),"-     ")</f>
        <v>-     </v>
      </c>
      <c r="K23" s="176" t="str">
        <f>IF(Eingabeblatt!K32=2,SUM(K9:K20),"-     ")</f>
        <v>-     </v>
      </c>
      <c r="L23" s="176" t="str">
        <f>IF(Eingabeblatt!K33=2,SUM(L9:L20),"-     ")</f>
        <v>-     </v>
      </c>
      <c r="M23" s="176" t="str">
        <f>IF(Eingabeblatt!K34=2,SUM(M9:M20),"-     ")</f>
        <v>-     </v>
      </c>
      <c r="N23" s="185"/>
      <c r="O23" s="316">
        <f>SUM(B23:M23)</f>
        <v>0</v>
      </c>
      <c r="P23" s="367"/>
      <c r="Q23" s="368" t="str">
        <f>A23</f>
        <v>Nationalfonds-Projekte</v>
      </c>
    </row>
    <row r="24" spans="1:17" s="192" customFormat="1" ht="19.5" customHeight="1" outlineLevel="1">
      <c r="A24" s="379" t="s">
        <v>168</v>
      </c>
      <c r="B24" s="380" t="str">
        <f>IF(Eingabeblatt!I29=3,SUM(B9:B20),"-     ")</f>
        <v>-     </v>
      </c>
      <c r="C24" s="380" t="str">
        <f>IF(Eingabeblatt!I30=3,SUM(C9:C20),"-     ")</f>
        <v>-     </v>
      </c>
      <c r="D24" s="380" t="str">
        <f>IF(Eingabeblatt!I31=3,SUM(D9:D20),"-     ")</f>
        <v>-     </v>
      </c>
      <c r="E24" s="380" t="str">
        <f>IF(Eingabeblatt!I32=3,SUM(E9:E20),"-     ")</f>
        <v>-     </v>
      </c>
      <c r="F24" s="380" t="str">
        <f>IF(Eingabeblatt!I33=3,SUM(F9:F20),"-     ")</f>
        <v>-     </v>
      </c>
      <c r="G24" s="380" t="str">
        <f>IF(Eingabeblatt!I34=3,SUM(G9:G20),"-     ")</f>
        <v>-     </v>
      </c>
      <c r="H24" s="380" t="str">
        <f>IF(Eingabeblatt!K29=3,SUM(H9:H20),"-     ")</f>
        <v>-     </v>
      </c>
      <c r="I24" s="380" t="str">
        <f>IF(Eingabeblatt!K30=3,SUM(I9:I20),"-     ")</f>
        <v>-     </v>
      </c>
      <c r="J24" s="380" t="str">
        <f>IF(Eingabeblatt!K31=3,SUM(J9:J20),"-     ")</f>
        <v>-     </v>
      </c>
      <c r="K24" s="380" t="str">
        <f>IF(Eingabeblatt!K32=3,SUM(K9:K20),"-     ")</f>
        <v>-     </v>
      </c>
      <c r="L24" s="380" t="str">
        <f>IF(Eingabeblatt!K33=3,SUM(L9:L20),"-     ")</f>
        <v>-     </v>
      </c>
      <c r="M24" s="380" t="str">
        <f>IF(Eingabeblatt!K34=3,SUM(M9:M20),"-     ")</f>
        <v>-     </v>
      </c>
      <c r="N24" s="185"/>
      <c r="O24" s="381">
        <f>SUM(B24:M24)</f>
        <v>0</v>
      </c>
      <c r="P24" s="384"/>
      <c r="Q24" s="385" t="str">
        <f>A24</f>
        <v>EU-Projekte</v>
      </c>
    </row>
    <row r="25" spans="1:17" s="192" customFormat="1" ht="19.5" customHeight="1" outlineLevel="1">
      <c r="A25" s="379" t="s">
        <v>169</v>
      </c>
      <c r="B25" s="380">
        <f>IF(Eingabeblatt!I29=3,"-     ",IF(Eingabeblatt!I29=2,"-     ",IF(Eingabeblatt!I29=1,"-     ",SUM(B9:B20))))</f>
        <v>0</v>
      </c>
      <c r="C25" s="380">
        <f>IF(Eingabeblatt!I30=3,"-     ",IF(Eingabeblatt!I30=2,"-     ",IF(Eingabeblatt!I30=1,"-     ",SUM(C9:C20))))</f>
        <v>0</v>
      </c>
      <c r="D25" s="380">
        <f>IF(Eingabeblatt!I31=3,"-     ",IF(Eingabeblatt!I31=2,"-     ",IF(Eingabeblatt!I31=1,"-     ",SUM(D9:D20))))</f>
        <v>0</v>
      </c>
      <c r="E25" s="380">
        <f>IF(Eingabeblatt!I32=3,"-     ",IF(Eingabeblatt!I32=2,"-     ",IF(Eingabeblatt!I32=1,"-     ",SUM(E9:E20))))</f>
        <v>0</v>
      </c>
      <c r="F25" s="380">
        <f>IF(Eingabeblatt!I33=3,"-     ",IF(Eingabeblatt!I33=2,"-     ",IF(Eingabeblatt!I33=1,"-     ",SUM(F9:F20))))</f>
        <v>0</v>
      </c>
      <c r="G25" s="380">
        <f>IF(Eingabeblatt!I34=3,"-     ",IF(Eingabeblatt!I34=2,"-     ",IF(Eingabeblatt!I34=1,"-     ",SUM(G9:G20))))</f>
        <v>0</v>
      </c>
      <c r="H25" s="380">
        <f>IF(Eingabeblatt!K29=3,"-     ",IF(Eingabeblatt!K29=2,"-     ",IF(Eingabeblatt!K29=1,"-     ",SUM(H9:H20))))</f>
        <v>0</v>
      </c>
      <c r="I25" s="380">
        <f>IF(Eingabeblatt!K30=3,"-     ",IF(Eingabeblatt!K30=2,"-     ",IF(Eingabeblatt!K30=1,"-     ",SUM(I9:I20))))</f>
        <v>0</v>
      </c>
      <c r="J25" s="380">
        <f>IF(Eingabeblatt!K31=3,"-     ",IF(Eingabeblatt!K31=2,"-     ",IF(Eingabeblatt!K31=1,"-     ",SUM(J9:J20))))</f>
        <v>0</v>
      </c>
      <c r="K25" s="380">
        <f>IF(Eingabeblatt!K32=3,"-     ",IF(Eingabeblatt!K32=2,"-     ",IF(Eingabeblatt!K32=1,"-     ",SUM(K9:K20))))</f>
        <v>0</v>
      </c>
      <c r="L25" s="380">
        <f>IF(Eingabeblatt!K33=3,"-     ",IF(Eingabeblatt!K33=2,"-     ",IF(Eingabeblatt!K33=1,"-     ",SUM(L9:L20))))</f>
        <v>0</v>
      </c>
      <c r="M25" s="380">
        <f>IF(Eingabeblatt!K34=3,"-     ",IF(Eingabeblatt!K34=2,"-     ",IF(Eingabeblatt!K34=1,"-     ",SUM(M9:M20))))</f>
        <v>0</v>
      </c>
      <c r="N25" s="185"/>
      <c r="O25" s="381">
        <f>SUM(B25:M25)</f>
        <v>0</v>
      </c>
      <c r="P25" s="386"/>
      <c r="Q25" s="383" t="str">
        <f>A25</f>
        <v>nicht definierte Projektart</v>
      </c>
    </row>
    <row r="26" spans="1:17" s="192" customFormat="1" ht="9.75" customHeight="1" outlineLevel="1">
      <c r="A26" s="97"/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97"/>
      <c r="O26" s="195"/>
      <c r="P26" s="195"/>
      <c r="Q26" s="97"/>
    </row>
    <row r="27" spans="1:17" s="192" customFormat="1" ht="19.5" customHeight="1">
      <c r="A27" s="374" t="s">
        <v>170</v>
      </c>
      <c r="B27" s="375">
        <f>SUM(B9:B20)</f>
        <v>0</v>
      </c>
      <c r="C27" s="375">
        <f>SUM(C9:C20)</f>
        <v>0</v>
      </c>
      <c r="D27" s="375">
        <f>SUM(D9:D20)</f>
        <v>0</v>
      </c>
      <c r="E27" s="375">
        <f>SUM(E9:E20)</f>
        <v>0</v>
      </c>
      <c r="F27" s="375">
        <f>SUM(F9:F20)</f>
        <v>0</v>
      </c>
      <c r="G27" s="375">
        <f aca="true" t="shared" si="1" ref="G27:M27">SUM(G9:G20)</f>
        <v>0</v>
      </c>
      <c r="H27" s="375">
        <f t="shared" si="1"/>
        <v>0</v>
      </c>
      <c r="I27" s="375">
        <f t="shared" si="1"/>
        <v>0</v>
      </c>
      <c r="J27" s="375">
        <f t="shared" si="1"/>
        <v>0</v>
      </c>
      <c r="K27" s="375">
        <f t="shared" si="1"/>
        <v>0</v>
      </c>
      <c r="L27" s="375">
        <f t="shared" si="1"/>
        <v>0</v>
      </c>
      <c r="M27" s="375">
        <f t="shared" si="1"/>
        <v>0</v>
      </c>
      <c r="N27" s="185"/>
      <c r="O27" s="376">
        <f>SUM(B27:M27)</f>
        <v>0</v>
      </c>
      <c r="P27" s="377"/>
      <c r="Q27" s="378" t="str">
        <f>A27</f>
        <v>Summe aller Projekte</v>
      </c>
    </row>
    <row r="28" spans="1:17" ht="57" customHeight="1">
      <c r="A28" s="373" t="s">
        <v>32</v>
      </c>
      <c r="B28" s="373"/>
      <c r="C28" s="373"/>
      <c r="D28" s="373"/>
      <c r="E28" s="373"/>
      <c r="F28" s="373"/>
      <c r="G28" s="178"/>
      <c r="H28" s="373" t="s">
        <v>33</v>
      </c>
      <c r="I28" s="373"/>
      <c r="J28" s="373"/>
      <c r="K28" s="373"/>
      <c r="L28" s="373"/>
      <c r="M28" s="373"/>
      <c r="N28" s="373"/>
      <c r="O28" s="373"/>
      <c r="P28" s="178"/>
      <c r="Q28" s="178"/>
    </row>
    <row r="29" spans="1:17" ht="14.2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</row>
    <row r="30" ht="14.25">
      <c r="A30" s="345"/>
    </row>
  </sheetData>
  <sheetProtection selectLockedCells="1"/>
  <mergeCells count="8">
    <mergeCell ref="D3:J3"/>
    <mergeCell ref="D4:J4"/>
    <mergeCell ref="D5:J5"/>
    <mergeCell ref="B2:C2"/>
    <mergeCell ref="B3:C3"/>
    <mergeCell ref="B4:C4"/>
    <mergeCell ref="B5:C5"/>
    <mergeCell ref="D2:J2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orientation="landscape" paperSize="9" scale="60" r:id="rId1"/>
  <headerFooter alignWithMargins="0">
    <oddFooter>&amp;L&amp;"Arial,Standard"&amp;11&amp;A&amp;C&amp;"Arial,Standard"&amp;11&amp;D&amp;R&amp;"Arial,Standard"&amp;11&amp;P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B8" sqref="B8"/>
    </sheetView>
  </sheetViews>
  <sheetFormatPr defaultColWidth="11.00390625" defaultRowHeight="12.75" outlineLevelRow="1" outlineLevelCol="1"/>
  <cols>
    <col min="1" max="1" width="17.625" style="42" customWidth="1"/>
    <col min="2" max="32" width="5.75390625" style="42" customWidth="1"/>
    <col min="33" max="33" width="18.375" style="59" customWidth="1"/>
    <col min="34" max="34" width="2.375" style="56" customWidth="1"/>
    <col min="35" max="35" width="9.125" style="42" customWidth="1"/>
    <col min="36" max="36" width="11.625" style="42" customWidth="1" outlineLevel="1"/>
    <col min="37" max="37" width="10.625" style="42" customWidth="1" outlineLevel="1"/>
    <col min="38" max="38" width="10.625" style="58" customWidth="1" outlineLevel="1"/>
    <col min="39" max="39" width="12.625" style="42" customWidth="1"/>
    <col min="40" max="16384" width="10.75390625" style="42" customWidth="1"/>
  </cols>
  <sheetData>
    <row r="1" spans="1:39" s="39" customFormat="1" ht="23.25">
      <c r="A1" s="244" t="str">
        <f>Eingabeblatt!A1</f>
        <v>Arbeitszeittabelle</v>
      </c>
      <c r="B1" s="33"/>
      <c r="C1" s="33"/>
      <c r="D1" s="33"/>
      <c r="E1" s="33"/>
      <c r="F1" s="34" t="str">
        <f>Eingabeblatt!A12</f>
        <v>Januar</v>
      </c>
      <c r="G1" s="409">
        <f>Eingabeblatt!B2</f>
        <v>2008</v>
      </c>
      <c r="H1" s="409"/>
      <c r="I1" s="33"/>
      <c r="J1" s="33"/>
      <c r="K1" s="33"/>
      <c r="L1" s="33"/>
      <c r="M1" s="33"/>
      <c r="N1" s="33"/>
      <c r="O1" s="33"/>
      <c r="P1" s="33"/>
      <c r="Q1" s="33"/>
      <c r="R1" s="35"/>
      <c r="S1" s="33"/>
      <c r="T1" s="33"/>
      <c r="U1" s="33"/>
      <c r="V1" s="36"/>
      <c r="W1" s="36"/>
      <c r="X1" s="33"/>
      <c r="Y1" s="35"/>
      <c r="Z1" s="33"/>
      <c r="AA1" s="33"/>
      <c r="AB1" s="33"/>
      <c r="AC1" s="33"/>
      <c r="AD1" s="33"/>
      <c r="AE1" s="33"/>
      <c r="AF1" s="33"/>
      <c r="AG1" s="32"/>
      <c r="AH1" s="37"/>
      <c r="AI1" s="33"/>
      <c r="AJ1" s="33"/>
      <c r="AK1" s="33"/>
      <c r="AL1" s="245"/>
      <c r="AM1" s="38" t="str">
        <f>Eingabeblatt!L1</f>
        <v>Version 1.4.0</v>
      </c>
    </row>
    <row r="2" spans="1:39" s="126" customFormat="1" ht="19.5" customHeight="1">
      <c r="A2" s="99"/>
      <c r="B2" s="77" t="str">
        <f>Eingabeblatt!A3</f>
        <v>Name</v>
      </c>
      <c r="C2" s="127"/>
      <c r="D2" s="410" t="str">
        <f>Eingabeblatt!B3</f>
        <v>Name Arbeitnehmer/in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  <c r="P2" s="70"/>
      <c r="Q2" s="77" t="s">
        <v>111</v>
      </c>
      <c r="R2" s="268"/>
      <c r="S2" s="127"/>
      <c r="T2" s="127"/>
      <c r="U2" s="127"/>
      <c r="V2" s="269"/>
      <c r="W2" s="269"/>
      <c r="X2" s="416">
        <f>IF(Eingabeblatt!H12="","-     ",Eingabeblatt!H12)</f>
        <v>100</v>
      </c>
      <c r="Y2" s="416"/>
      <c r="Z2" s="128" t="s">
        <v>93</v>
      </c>
      <c r="AA2" s="70"/>
      <c r="AB2" s="70"/>
      <c r="AC2" s="70"/>
      <c r="AD2" s="70"/>
      <c r="AE2" s="70"/>
      <c r="AF2" s="70"/>
      <c r="AG2" s="69"/>
      <c r="AH2" s="124"/>
      <c r="AI2" s="70"/>
      <c r="AJ2" s="70"/>
      <c r="AK2" s="70"/>
      <c r="AL2" s="125"/>
      <c r="AM2" s="70"/>
    </row>
    <row r="3" spans="1:39" s="126" customFormat="1" ht="19.5" customHeight="1">
      <c r="A3" s="118"/>
      <c r="B3" s="77" t="str">
        <f>Eingabeblatt!H2</f>
        <v>Funktion</v>
      </c>
      <c r="C3" s="127"/>
      <c r="D3" s="412" t="str">
        <f>Eingabeblatt!I2</f>
        <v>Funktionsbeschreibung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  <c r="P3" s="70"/>
      <c r="Q3" s="68" t="s">
        <v>109</v>
      </c>
      <c r="R3" s="122"/>
      <c r="S3" s="122"/>
      <c r="T3" s="122"/>
      <c r="U3" s="122"/>
      <c r="V3" s="265"/>
      <c r="W3" s="265"/>
      <c r="X3" s="266"/>
      <c r="Y3" s="267">
        <f>Eingabeblatt!J12</f>
        <v>0.35</v>
      </c>
      <c r="Z3" s="123" t="s">
        <v>110</v>
      </c>
      <c r="AA3" s="70"/>
      <c r="AB3" s="70"/>
      <c r="AC3" s="70"/>
      <c r="AD3" s="70"/>
      <c r="AE3" s="70"/>
      <c r="AF3" s="70"/>
      <c r="AG3" s="69"/>
      <c r="AH3" s="124"/>
      <c r="AI3" s="70"/>
      <c r="AJ3" s="70"/>
      <c r="AK3" s="70"/>
      <c r="AL3" s="125"/>
      <c r="AM3" s="70"/>
    </row>
    <row r="4" spans="1:39" s="126" customFormat="1" ht="19.5" customHeight="1">
      <c r="A4" s="118"/>
      <c r="B4" s="77" t="str">
        <f>Eingabeblatt!H3</f>
        <v>Institut</v>
      </c>
      <c r="C4" s="127"/>
      <c r="D4" s="412" t="str">
        <f>Eingabeblatt!I3</f>
        <v>Angabe Institut</v>
      </c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3"/>
      <c r="P4" s="70"/>
      <c r="Q4" s="118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69"/>
      <c r="AH4" s="124"/>
      <c r="AI4" s="70"/>
      <c r="AJ4" s="70"/>
      <c r="AK4" s="70"/>
      <c r="AL4" s="125"/>
      <c r="AM4" s="70"/>
    </row>
    <row r="5" spans="1:39" s="126" customFormat="1" ht="19.5" customHeight="1">
      <c r="A5" s="118"/>
      <c r="B5" s="68" t="str">
        <f>Eingabeblatt!H4</f>
        <v>Abteilung</v>
      </c>
      <c r="C5" s="122"/>
      <c r="D5" s="414" t="str">
        <f>Eingabeblatt!I4</f>
        <v>Angabe Abteilung</v>
      </c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5"/>
      <c r="P5" s="70"/>
      <c r="Q5" s="11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 t="s">
        <v>125</v>
      </c>
      <c r="AG5" s="69"/>
      <c r="AH5" s="124"/>
      <c r="AI5" s="70"/>
      <c r="AJ5" s="70"/>
      <c r="AK5" s="70"/>
      <c r="AL5" s="125"/>
      <c r="AM5" s="70"/>
    </row>
    <row r="6" spans="1:39" s="126" customFormat="1" ht="19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69"/>
      <c r="AH6" s="124"/>
      <c r="AI6" s="70"/>
      <c r="AJ6" s="70"/>
      <c r="AK6" s="70"/>
      <c r="AL6" s="125"/>
      <c r="AM6" s="70"/>
    </row>
    <row r="7" spans="1:39" s="45" customFormat="1" ht="45">
      <c r="A7" s="248" t="s">
        <v>72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3">
        <v>30</v>
      </c>
      <c r="AF7" s="274">
        <v>31</v>
      </c>
      <c r="AG7" s="249" t="str">
        <f aca="true" t="shared" si="0" ref="AG7:AG14">A7</f>
        <v>Tag</v>
      </c>
      <c r="AH7" s="407" t="s">
        <v>92</v>
      </c>
      <c r="AI7" s="408"/>
      <c r="AJ7" s="8" t="s">
        <v>0</v>
      </c>
      <c r="AK7" s="8" t="s">
        <v>126</v>
      </c>
      <c r="AL7" s="44" t="s">
        <v>66</v>
      </c>
      <c r="AM7" s="8" t="s">
        <v>128</v>
      </c>
    </row>
    <row r="8" spans="1:39" s="126" customFormat="1" ht="19.5" customHeight="1">
      <c r="A8" s="134" t="s">
        <v>73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5" t="str">
        <f t="shared" si="0"/>
        <v>ein</v>
      </c>
      <c r="AH8" s="124"/>
      <c r="AI8" s="272"/>
      <c r="AJ8" s="174"/>
      <c r="AK8" s="132"/>
      <c r="AL8" s="133"/>
      <c r="AM8" s="132"/>
    </row>
    <row r="9" spans="1:39" s="126" customFormat="1" ht="19.5" customHeight="1">
      <c r="A9" s="134" t="s">
        <v>74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5" t="str">
        <f t="shared" si="0"/>
        <v>aus</v>
      </c>
      <c r="AH9" s="124"/>
      <c r="AI9" s="272"/>
      <c r="AJ9" s="174"/>
      <c r="AK9" s="132"/>
      <c r="AL9" s="133"/>
      <c r="AM9" s="132"/>
    </row>
    <row r="10" spans="1:39" s="126" customFormat="1" ht="19.5" customHeight="1">
      <c r="A10" s="134" t="s">
        <v>73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5" t="str">
        <f t="shared" si="0"/>
        <v>ein</v>
      </c>
      <c r="AH10" s="124"/>
      <c r="AI10" s="272"/>
      <c r="AJ10" s="174"/>
      <c r="AK10" s="132"/>
      <c r="AL10" s="133"/>
      <c r="AM10" s="132"/>
    </row>
    <row r="11" spans="1:39" s="126" customFormat="1" ht="19.5" customHeight="1">
      <c r="A11" s="134" t="s">
        <v>74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5" t="str">
        <f t="shared" si="0"/>
        <v>aus</v>
      </c>
      <c r="AH11" s="124"/>
      <c r="AI11" s="145"/>
      <c r="AJ11" s="132"/>
      <c r="AK11" s="132"/>
      <c r="AL11" s="133"/>
      <c r="AM11" s="132"/>
    </row>
    <row r="12" spans="1:39" s="126" customFormat="1" ht="19.5" customHeight="1">
      <c r="A12" s="134" t="s">
        <v>73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5" t="str">
        <f t="shared" si="0"/>
        <v>ein</v>
      </c>
      <c r="AH12" s="124"/>
      <c r="AI12" s="145"/>
      <c r="AJ12" s="132"/>
      <c r="AK12" s="132"/>
      <c r="AL12" s="133"/>
      <c r="AM12" s="132"/>
    </row>
    <row r="13" spans="1:39" s="126" customFormat="1" ht="19.5" customHeight="1">
      <c r="A13" s="134" t="s">
        <v>74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35" t="str">
        <f t="shared" si="0"/>
        <v>aus</v>
      </c>
      <c r="AH13" s="124"/>
      <c r="AI13" s="145"/>
      <c r="AJ13" s="132"/>
      <c r="AK13" s="132"/>
      <c r="AL13" s="133"/>
      <c r="AM13" s="132"/>
    </row>
    <row r="14" spans="1:39" s="126" customFormat="1" ht="19.5" customHeight="1">
      <c r="A14" s="150" t="s">
        <v>61</v>
      </c>
      <c r="B14" s="157">
        <f aca="true" t="shared" si="1" ref="B14:AF14">(B9-B8)+(B11-B10)+(B13-B12)+B29+B31+B32+B33+B34+B35+B36+B37+B38+B39+B40+B41+B42+B43</f>
        <v>0</v>
      </c>
      <c r="C14" s="157">
        <f t="shared" si="1"/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0</v>
      </c>
      <c r="H14" s="157">
        <f t="shared" si="1"/>
        <v>0</v>
      </c>
      <c r="I14" s="157">
        <f t="shared" si="1"/>
        <v>0</v>
      </c>
      <c r="J14" s="157">
        <f t="shared" si="1"/>
        <v>0</v>
      </c>
      <c r="K14" s="157">
        <f t="shared" si="1"/>
        <v>0</v>
      </c>
      <c r="L14" s="157">
        <f t="shared" si="1"/>
        <v>0</v>
      </c>
      <c r="M14" s="157">
        <f t="shared" si="1"/>
        <v>0</v>
      </c>
      <c r="N14" s="157">
        <f t="shared" si="1"/>
        <v>0</v>
      </c>
      <c r="O14" s="157">
        <f t="shared" si="1"/>
        <v>0</v>
      </c>
      <c r="P14" s="157">
        <f t="shared" si="1"/>
        <v>0</v>
      </c>
      <c r="Q14" s="157">
        <f t="shared" si="1"/>
        <v>0</v>
      </c>
      <c r="R14" s="157">
        <f t="shared" si="1"/>
        <v>0</v>
      </c>
      <c r="S14" s="157">
        <f t="shared" si="1"/>
        <v>0</v>
      </c>
      <c r="T14" s="157">
        <f t="shared" si="1"/>
        <v>0</v>
      </c>
      <c r="U14" s="157">
        <f t="shared" si="1"/>
        <v>0</v>
      </c>
      <c r="V14" s="157">
        <f t="shared" si="1"/>
        <v>0</v>
      </c>
      <c r="W14" s="157">
        <f t="shared" si="1"/>
        <v>0</v>
      </c>
      <c r="X14" s="157">
        <f t="shared" si="1"/>
        <v>0</v>
      </c>
      <c r="Y14" s="157">
        <f t="shared" si="1"/>
        <v>0</v>
      </c>
      <c r="Z14" s="157">
        <f t="shared" si="1"/>
        <v>0</v>
      </c>
      <c r="AA14" s="157">
        <f t="shared" si="1"/>
        <v>0</v>
      </c>
      <c r="AB14" s="157">
        <f t="shared" si="1"/>
        <v>0</v>
      </c>
      <c r="AC14" s="157">
        <f t="shared" si="1"/>
        <v>0</v>
      </c>
      <c r="AD14" s="157">
        <f t="shared" si="1"/>
        <v>0</v>
      </c>
      <c r="AE14" s="157">
        <f t="shared" si="1"/>
        <v>0</v>
      </c>
      <c r="AF14" s="153">
        <f t="shared" si="1"/>
        <v>0</v>
      </c>
      <c r="AG14" s="150" t="str">
        <f t="shared" si="0"/>
        <v>AZ-Saldo</v>
      </c>
      <c r="AH14" s="139"/>
      <c r="AI14" s="111">
        <f>SUM(B14:AF14)</f>
        <v>0</v>
      </c>
      <c r="AJ14" s="132"/>
      <c r="AK14" s="132"/>
      <c r="AL14" s="133"/>
      <c r="AM14" s="132"/>
    </row>
    <row r="15" spans="1:39" s="126" customFormat="1" ht="19.5" customHeight="1" outlineLevel="1">
      <c r="A15" s="138" t="s">
        <v>95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164"/>
      <c r="AG15" s="138" t="str">
        <f>A15</f>
        <v>Angeordnete ÜZ</v>
      </c>
      <c r="AH15" s="139"/>
      <c r="AI15" s="111">
        <f>SUM(B15:AF15)</f>
        <v>0</v>
      </c>
      <c r="AJ15" s="132"/>
      <c r="AK15" s="132"/>
      <c r="AL15" s="133"/>
      <c r="AM15" s="132"/>
    </row>
    <row r="16" spans="1:39" s="126" customFormat="1" ht="19.5" customHeight="1" outlineLevel="1">
      <c r="A16" s="138" t="s">
        <v>76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164"/>
      <c r="AG16" s="138" t="str">
        <f>A16</f>
        <v>Kompensation ÜZ</v>
      </c>
      <c r="AH16" s="139"/>
      <c r="AI16" s="111">
        <f>SUM(B16:AF16)</f>
        <v>0</v>
      </c>
      <c r="AJ16" s="132"/>
      <c r="AK16" s="132"/>
      <c r="AL16" s="133"/>
      <c r="AM16" s="132"/>
    </row>
    <row r="17" spans="1:39" s="264" customFormat="1" ht="30.75" customHeight="1" outlineLevel="1">
      <c r="A17" s="27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2"/>
      <c r="AG17" s="67" t="s">
        <v>172</v>
      </c>
      <c r="AH17" s="169"/>
      <c r="AI17" s="172">
        <f>AI14-AI15+AI16</f>
        <v>0</v>
      </c>
      <c r="AJ17" s="167"/>
      <c r="AK17" s="167"/>
      <c r="AL17" s="168"/>
      <c r="AM17" s="167"/>
    </row>
    <row r="18" spans="1:39" s="126" customFormat="1" ht="19.5" customHeight="1">
      <c r="A18" s="134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7"/>
      <c r="AG18" s="138" t="s">
        <v>98</v>
      </c>
      <c r="AH18" s="139"/>
      <c r="AI18" s="111">
        <f>Eingabeblatt!I12</f>
        <v>7.35</v>
      </c>
      <c r="AJ18" s="132"/>
      <c r="AK18" s="132"/>
      <c r="AL18" s="133"/>
      <c r="AM18" s="132"/>
    </row>
    <row r="19" spans="1:39" s="48" customFormat="1" ht="30.75" customHeight="1" outlineLevel="1">
      <c r="A19" s="4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47"/>
      <c r="AG19" s="67" t="s">
        <v>118</v>
      </c>
      <c r="AH19" s="169"/>
      <c r="AI19" s="172">
        <f>AI14-AI18-AI15+AI16</f>
        <v>-7.35</v>
      </c>
      <c r="AJ19" s="167"/>
      <c r="AK19" s="167"/>
      <c r="AL19" s="168"/>
      <c r="AM19" s="31"/>
    </row>
    <row r="20" spans="1:39" s="48" customFormat="1" ht="30.75" customHeight="1" outlineLevel="1">
      <c r="A20" s="4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275"/>
      <c r="AG20" s="279" t="s">
        <v>117</v>
      </c>
      <c r="AH20" s="280" t="s">
        <v>99</v>
      </c>
      <c r="AI20" s="281"/>
      <c r="AJ20" s="271"/>
      <c r="AK20" s="167"/>
      <c r="AL20" s="168"/>
      <c r="AM20" s="31"/>
    </row>
    <row r="21" spans="1:39" s="144" customFormat="1" ht="19.5" customHeigh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2"/>
      <c r="AG21" s="143" t="s">
        <v>119</v>
      </c>
      <c r="AH21" s="170"/>
      <c r="AI21" s="171">
        <f>IF(AH20="+",(AI14-AI18+AI20-AI15+AI16),(AI14-AI18-AI20-AI15+AI16))</f>
        <v>-7.35</v>
      </c>
      <c r="AJ21" s="108"/>
      <c r="AK21" s="108">
        <f>Eingabeblatt!E29</f>
        <v>0</v>
      </c>
      <c r="AL21" s="146">
        <f>AI21+AJ21+AK21</f>
        <v>-7.35</v>
      </c>
      <c r="AM21" s="246">
        <f>AL21</f>
        <v>-7.35</v>
      </c>
    </row>
    <row r="22" spans="1:39" s="48" customFormat="1" ht="45.75" customHeight="1" outlineLevel="1">
      <c r="A22" s="46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59"/>
      <c r="AG22" s="276" t="s">
        <v>2</v>
      </c>
      <c r="AH22" s="277"/>
      <c r="AI22" s="258">
        <f>AI15-AI16</f>
        <v>0</v>
      </c>
      <c r="AJ22" s="31"/>
      <c r="AK22" s="31"/>
      <c r="AL22" s="270"/>
      <c r="AM22" s="31"/>
    </row>
    <row r="23" spans="1:39" s="126" customFormat="1" ht="19.5" customHeight="1" outlineLevel="1">
      <c r="A23" s="134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7"/>
      <c r="AG23" s="138" t="s">
        <v>91</v>
      </c>
      <c r="AH23" s="139"/>
      <c r="AI23" s="111">
        <f>IF(AI22&gt;0,(AI22*0.25),0)</f>
        <v>0</v>
      </c>
      <c r="AJ23" s="132"/>
      <c r="AK23" s="132"/>
      <c r="AL23" s="133"/>
      <c r="AM23" s="132"/>
    </row>
    <row r="24" spans="1:39" s="126" customFormat="1" ht="19.5" customHeight="1" outlineLevel="1">
      <c r="A24" s="134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7"/>
      <c r="AG24" s="129" t="s">
        <v>127</v>
      </c>
      <c r="AH24" s="278" t="s">
        <v>99</v>
      </c>
      <c r="AI24" s="290"/>
      <c r="AJ24" s="132"/>
      <c r="AK24" s="132"/>
      <c r="AL24" s="133"/>
      <c r="AM24" s="132"/>
    </row>
    <row r="25" spans="1:39" s="48" customFormat="1" ht="30.75" customHeight="1">
      <c r="A25" s="46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59"/>
      <c r="AG25" s="67" t="s">
        <v>129</v>
      </c>
      <c r="AH25" s="277"/>
      <c r="AI25" s="172">
        <f>IF(AH24="+",(AI22+AI23+AI24),(AI22+AI23-AI24))</f>
        <v>0</v>
      </c>
      <c r="AJ25" s="260"/>
      <c r="AK25" s="260">
        <f>Eingabeblatt!E30</f>
        <v>0</v>
      </c>
      <c r="AL25" s="173">
        <f>AI25+AJ25+AK25</f>
        <v>0</v>
      </c>
      <c r="AM25" s="247">
        <f>Jahresabrechnung!I24</f>
        <v>0</v>
      </c>
    </row>
    <row r="26" spans="1:39" s="126" customFormat="1" ht="19.5" customHeight="1">
      <c r="A26" s="13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6"/>
      <c r="AG26" s="134"/>
      <c r="AH26" s="124"/>
      <c r="AI26" s="145"/>
      <c r="AJ26" s="132"/>
      <c r="AK26" s="132"/>
      <c r="AL26" s="133"/>
      <c r="AM26" s="132"/>
    </row>
    <row r="27" spans="1:39" s="126" customFormat="1" ht="19.5" customHeight="1">
      <c r="A27" s="138" t="s">
        <v>75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21"/>
      <c r="AG27" s="138" t="str">
        <f>A27</f>
        <v>Kompensation AZ</v>
      </c>
      <c r="AH27" s="139"/>
      <c r="AI27" s="111">
        <f>SUM(B27:AF27)</f>
        <v>0</v>
      </c>
      <c r="AJ27" s="112">
        <f>Eingabeblatt!L12</f>
        <v>0.43750000000000006</v>
      </c>
      <c r="AK27" s="112">
        <v>0</v>
      </c>
      <c r="AL27" s="146">
        <f>AJ27+AK27-SUM(B27:AF27)</f>
        <v>0.43750000000000006</v>
      </c>
      <c r="AM27" s="146">
        <f>Eingabeblatt!E33-Jahresabrechnung!C12</f>
        <v>5.250000000000001</v>
      </c>
    </row>
    <row r="28" spans="1:39" s="126" customFormat="1" ht="19.5" customHeight="1">
      <c r="A28" s="129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282"/>
      <c r="AG28" s="129"/>
      <c r="AH28" s="131"/>
      <c r="AI28" s="283"/>
      <c r="AJ28" s="137"/>
      <c r="AK28" s="137"/>
      <c r="AL28" s="284"/>
      <c r="AM28" s="132"/>
    </row>
    <row r="29" spans="1:39" s="126" customFormat="1" ht="19.5" customHeight="1">
      <c r="A29" s="138" t="s">
        <v>77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21"/>
      <c r="AG29" s="138" t="str">
        <f aca="true" t="shared" si="2" ref="AG29:AG59">A29</f>
        <v>Ferien</v>
      </c>
      <c r="AH29" s="139"/>
      <c r="AI29" s="111">
        <f aca="true" t="shared" si="3" ref="AI29:AI43">SUM(B29:AF29)</f>
        <v>0</v>
      </c>
      <c r="AJ29" s="112">
        <f>Eingabeblatt!K12</f>
        <v>0.5833333333333334</v>
      </c>
      <c r="AK29" s="112">
        <f>Eingabeblatt!N31</f>
        <v>0</v>
      </c>
      <c r="AL29" s="146">
        <f>IF(AH30="+",(AJ29+AK29-SUM(B29:AF29)+AI30),(AJ29+AK29-SUM(B29:AF29)-AI30))</f>
        <v>0.5833333333333334</v>
      </c>
      <c r="AM29" s="146">
        <f>Eingabeblatt!E31-Jahresabrechnung!K12</f>
        <v>6.999999999999999</v>
      </c>
    </row>
    <row r="30" spans="1:39" s="126" customFormat="1" ht="19.5" customHeight="1" outlineLevel="1">
      <c r="A30" s="134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6"/>
      <c r="AG30" s="129" t="s">
        <v>39</v>
      </c>
      <c r="AH30" s="278" t="s">
        <v>99</v>
      </c>
      <c r="AI30" s="285"/>
      <c r="AJ30" s="132"/>
      <c r="AK30" s="132"/>
      <c r="AL30" s="133"/>
      <c r="AM30" s="132"/>
    </row>
    <row r="31" spans="1:39" s="126" customFormat="1" ht="19.5" customHeight="1">
      <c r="A31" s="138" t="s">
        <v>78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21"/>
      <c r="AG31" s="138" t="str">
        <f t="shared" si="2"/>
        <v>Arztbesuch</v>
      </c>
      <c r="AH31" s="139"/>
      <c r="AI31" s="111">
        <f t="shared" si="3"/>
        <v>0</v>
      </c>
      <c r="AJ31" s="112"/>
      <c r="AK31" s="112"/>
      <c r="AL31" s="146">
        <f aca="true" t="shared" si="4" ref="AL31:AL38">AJ31+AK31+SUM(B31:AF31)</f>
        <v>0</v>
      </c>
      <c r="AM31" s="133"/>
    </row>
    <row r="32" spans="1:39" s="126" customFormat="1" ht="19.5" customHeight="1">
      <c r="A32" s="138" t="s">
        <v>79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21"/>
      <c r="AG32" s="138" t="str">
        <f t="shared" si="2"/>
        <v>Krankheit</v>
      </c>
      <c r="AH32" s="139"/>
      <c r="AI32" s="111">
        <f t="shared" si="3"/>
        <v>0</v>
      </c>
      <c r="AJ32" s="112"/>
      <c r="AK32" s="112"/>
      <c r="AL32" s="146">
        <f t="shared" si="4"/>
        <v>0</v>
      </c>
      <c r="AM32" s="133"/>
    </row>
    <row r="33" spans="1:39" s="126" customFormat="1" ht="19.5" customHeight="1">
      <c r="A33" s="138" t="s">
        <v>80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21"/>
      <c r="AG33" s="138" t="str">
        <f t="shared" si="2"/>
        <v>Berufsunfall</v>
      </c>
      <c r="AH33" s="139"/>
      <c r="AI33" s="111">
        <f t="shared" si="3"/>
        <v>0</v>
      </c>
      <c r="AJ33" s="112"/>
      <c r="AK33" s="112"/>
      <c r="AL33" s="146">
        <f t="shared" si="4"/>
        <v>0</v>
      </c>
      <c r="AM33" s="133"/>
    </row>
    <row r="34" spans="1:39" s="126" customFormat="1" ht="19.5" customHeight="1">
      <c r="A34" s="138" t="s">
        <v>81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21"/>
      <c r="AG34" s="138" t="str">
        <f t="shared" si="2"/>
        <v>Nichtberufsunfall</v>
      </c>
      <c r="AH34" s="139"/>
      <c r="AI34" s="111">
        <f t="shared" si="3"/>
        <v>0</v>
      </c>
      <c r="AJ34" s="112"/>
      <c r="AK34" s="112"/>
      <c r="AL34" s="146">
        <f t="shared" si="4"/>
        <v>0</v>
      </c>
      <c r="AM34" s="133"/>
    </row>
    <row r="35" spans="1:39" s="126" customFormat="1" ht="19.5" customHeight="1">
      <c r="A35" s="138" t="s">
        <v>82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21"/>
      <c r="AG35" s="138" t="str">
        <f t="shared" si="2"/>
        <v>Militär/Zivilschutz</v>
      </c>
      <c r="AH35" s="139"/>
      <c r="AI35" s="111">
        <f t="shared" si="3"/>
        <v>0</v>
      </c>
      <c r="AJ35" s="112"/>
      <c r="AK35" s="112"/>
      <c r="AL35" s="298">
        <f t="shared" si="4"/>
        <v>0</v>
      </c>
      <c r="AM35" s="133"/>
    </row>
    <row r="36" spans="1:39" s="126" customFormat="1" ht="19.5" customHeight="1">
      <c r="A36" s="138" t="s">
        <v>83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21"/>
      <c r="AG36" s="138" t="str">
        <f t="shared" si="2"/>
        <v>Weiterbildung</v>
      </c>
      <c r="AH36" s="139"/>
      <c r="AI36" s="111">
        <f t="shared" si="3"/>
        <v>0</v>
      </c>
      <c r="AJ36" s="112"/>
      <c r="AK36" s="112"/>
      <c r="AL36" s="298">
        <f t="shared" si="4"/>
        <v>0</v>
      </c>
      <c r="AM36" s="133"/>
    </row>
    <row r="37" spans="1:39" s="126" customFormat="1" ht="19.5" customHeight="1">
      <c r="A37" s="138" t="s">
        <v>84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21"/>
      <c r="AG37" s="138" t="str">
        <f t="shared" si="2"/>
        <v>Besoldeter Urlaub</v>
      </c>
      <c r="AH37" s="139"/>
      <c r="AI37" s="111">
        <f t="shared" si="3"/>
        <v>0</v>
      </c>
      <c r="AJ37" s="112"/>
      <c r="AK37" s="112"/>
      <c r="AL37" s="298">
        <f t="shared" si="4"/>
        <v>0</v>
      </c>
      <c r="AM37" s="133"/>
    </row>
    <row r="38" spans="1:39" s="126" customFormat="1" ht="19.5" customHeight="1">
      <c r="A38" s="138" t="s">
        <v>85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21"/>
      <c r="AG38" s="138" t="str">
        <f t="shared" si="2"/>
        <v>Unbesoldeter Urlaub</v>
      </c>
      <c r="AH38" s="139"/>
      <c r="AI38" s="111">
        <f t="shared" si="3"/>
        <v>0</v>
      </c>
      <c r="AJ38" s="112"/>
      <c r="AK38" s="112"/>
      <c r="AL38" s="298">
        <f t="shared" si="4"/>
        <v>0</v>
      </c>
      <c r="AM38" s="133"/>
    </row>
    <row r="39" spans="1:39" s="126" customFormat="1" ht="19.5" customHeight="1">
      <c r="A39" s="138" t="s">
        <v>86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21"/>
      <c r="AG39" s="138" t="str">
        <f t="shared" si="2"/>
        <v>Nebenbeschäftigung</v>
      </c>
      <c r="AH39" s="139"/>
      <c r="AI39" s="111">
        <f t="shared" si="3"/>
        <v>0</v>
      </c>
      <c r="AJ39" s="112"/>
      <c r="AK39" s="112">
        <f>Eingabeblatt!E34</f>
        <v>0</v>
      </c>
      <c r="AL39" s="298">
        <f>AJ39+AK39-SUM(B39:AF39)</f>
        <v>0</v>
      </c>
      <c r="AM39" s="133"/>
    </row>
    <row r="40" spans="1:39" s="126" customFormat="1" ht="19.5" customHeight="1">
      <c r="A40" s="138" t="s">
        <v>87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21"/>
      <c r="AG40" s="138" t="str">
        <f t="shared" si="2"/>
        <v>DAG</v>
      </c>
      <c r="AH40" s="139"/>
      <c r="AI40" s="111">
        <f t="shared" si="3"/>
        <v>0</v>
      </c>
      <c r="AJ40" s="112"/>
      <c r="AK40" s="112">
        <f>Eingabeblatt!E32</f>
        <v>0</v>
      </c>
      <c r="AL40" s="298">
        <f>AJ40+AK40-SUM(B40:AF40)</f>
        <v>0</v>
      </c>
      <c r="AM40" s="133"/>
    </row>
    <row r="41" spans="1:39" s="126" customFormat="1" ht="19.5" customHeight="1" outlineLevel="1">
      <c r="A41" s="138" t="s">
        <v>88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21"/>
      <c r="AG41" s="138" t="str">
        <f t="shared" si="2"/>
        <v>Frei 1</v>
      </c>
      <c r="AH41" s="139"/>
      <c r="AI41" s="111">
        <f t="shared" si="3"/>
        <v>0</v>
      </c>
      <c r="AJ41" s="112"/>
      <c r="AK41" s="112"/>
      <c r="AL41" s="298">
        <f>AJ41+AK41+SUM(B41:AF41)</f>
        <v>0</v>
      </c>
      <c r="AM41" s="133"/>
    </row>
    <row r="42" spans="1:39" s="126" customFormat="1" ht="19.5" customHeight="1" outlineLevel="1">
      <c r="A42" s="129" t="s">
        <v>89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286"/>
      <c r="AG42" s="129" t="str">
        <f t="shared" si="2"/>
        <v>Frei 2</v>
      </c>
      <c r="AH42" s="287"/>
      <c r="AI42" s="250">
        <f t="shared" si="3"/>
        <v>0</v>
      </c>
      <c r="AJ42" s="253"/>
      <c r="AK42" s="253"/>
      <c r="AL42" s="302">
        <f>AJ42+AK42+SUM(B42:AF42)</f>
        <v>0</v>
      </c>
      <c r="AM42" s="133"/>
    </row>
    <row r="43" spans="1:39" s="126" customFormat="1" ht="19.5" customHeight="1" outlineLevel="1">
      <c r="A43" s="138" t="s">
        <v>90</v>
      </c>
      <c r="B43" s="30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8" t="str">
        <f t="shared" si="2"/>
        <v>Frei 3</v>
      </c>
      <c r="AH43" s="287"/>
      <c r="AI43" s="250">
        <f t="shared" si="3"/>
        <v>0</v>
      </c>
      <c r="AJ43" s="111"/>
      <c r="AK43" s="112"/>
      <c r="AL43" s="298">
        <f>AJ43+AK43+SUM(B43:AF43)</f>
        <v>0</v>
      </c>
      <c r="AM43" s="133"/>
    </row>
    <row r="44" spans="1:39" s="293" customFormat="1" ht="18" customHeight="1">
      <c r="A44" s="306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11"/>
      <c r="AH44" s="313"/>
      <c r="AI44" s="312"/>
      <c r="AJ44" s="312"/>
      <c r="AK44" s="307"/>
      <c r="AL44" s="308"/>
      <c r="AM44" s="303"/>
    </row>
    <row r="45" spans="1:39" s="126" customFormat="1" ht="19.5" customHeight="1" outlineLevel="1">
      <c r="A45" s="138" t="str">
        <f>Eingabeblatt!H29</f>
        <v>Projekt 1</v>
      </c>
      <c r="B45" s="30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21"/>
      <c r="AG45" s="138" t="str">
        <f t="shared" si="2"/>
        <v>Projekt 1</v>
      </c>
      <c r="AH45" s="304"/>
      <c r="AI45" s="296">
        <f>SUM(B45:AF45)</f>
        <v>0</v>
      </c>
      <c r="AJ45" s="111"/>
      <c r="AK45" s="112"/>
      <c r="AL45" s="298">
        <f>AJ45+AK45+SUM(B45:AF45)</f>
        <v>0</v>
      </c>
      <c r="AM45" s="133"/>
    </row>
    <row r="46" spans="1:39" s="126" customFormat="1" ht="19.5" customHeight="1" outlineLevel="1">
      <c r="A46" s="138" t="str">
        <f>Eingabeblatt!H30</f>
        <v>Projekt 2</v>
      </c>
      <c r="B46" s="30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21"/>
      <c r="AG46" s="138" t="str">
        <f t="shared" si="2"/>
        <v>Projekt 2</v>
      </c>
      <c r="AH46" s="139"/>
      <c r="AI46" s="111">
        <f>SUM(B46:AF46)</f>
        <v>0</v>
      </c>
      <c r="AJ46" s="111"/>
      <c r="AK46" s="112"/>
      <c r="AL46" s="298">
        <f>AJ46+AK46+SUM(B46:AF46)</f>
        <v>0</v>
      </c>
      <c r="AM46" s="133"/>
    </row>
    <row r="47" spans="1:39" s="126" customFormat="1" ht="19.5" customHeight="1" outlineLevel="1">
      <c r="A47" s="138" t="str">
        <f>Eingabeblatt!H31</f>
        <v>Projekt 3</v>
      </c>
      <c r="B47" s="30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21"/>
      <c r="AG47" s="138" t="str">
        <f t="shared" si="2"/>
        <v>Projekt 3</v>
      </c>
      <c r="AH47" s="287"/>
      <c r="AI47" s="250">
        <f>SUM(B47:AF47)</f>
        <v>0</v>
      </c>
      <c r="AJ47" s="111"/>
      <c r="AK47" s="112"/>
      <c r="AL47" s="298">
        <f>AJ47+AK47+SUM(B47:AF47)</f>
        <v>0</v>
      </c>
      <c r="AM47" s="133"/>
    </row>
    <row r="48" spans="1:39" s="126" customFormat="1" ht="18" customHeight="1">
      <c r="A48" s="138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291"/>
      <c r="AH48" s="314"/>
      <c r="AI48" s="110"/>
      <c r="AJ48" s="110"/>
      <c r="AK48" s="309"/>
      <c r="AL48" s="310"/>
      <c r="AM48" s="133"/>
    </row>
    <row r="49" spans="1:39" s="126" customFormat="1" ht="19.5" customHeight="1" outlineLevel="1">
      <c r="A49" s="138" t="str">
        <f>Eingabeblatt!H32</f>
        <v>Projekt 4</v>
      </c>
      <c r="B49" s="30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21"/>
      <c r="AG49" s="138" t="str">
        <f t="shared" si="2"/>
        <v>Projekt 4</v>
      </c>
      <c r="AH49" s="304"/>
      <c r="AI49" s="296">
        <f aca="true" t="shared" si="5" ref="AI49:AI55">SUM(B49:AF49)</f>
        <v>0</v>
      </c>
      <c r="AJ49" s="111"/>
      <c r="AK49" s="112"/>
      <c r="AL49" s="298">
        <f aca="true" t="shared" si="6" ref="AL49:AL55">AJ49+AK49+SUM(B49:AF49)</f>
        <v>0</v>
      </c>
      <c r="AM49" s="133"/>
    </row>
    <row r="50" spans="1:39" s="126" customFormat="1" ht="19.5" customHeight="1" outlineLevel="1">
      <c r="A50" s="138" t="str">
        <f>Eingabeblatt!H33</f>
        <v>Projekt 5</v>
      </c>
      <c r="B50" s="30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21"/>
      <c r="AG50" s="138" t="str">
        <f t="shared" si="2"/>
        <v>Projekt 5</v>
      </c>
      <c r="AH50" s="139"/>
      <c r="AI50" s="111">
        <f t="shared" si="5"/>
        <v>0</v>
      </c>
      <c r="AJ50" s="111"/>
      <c r="AK50" s="112"/>
      <c r="AL50" s="298">
        <f t="shared" si="6"/>
        <v>0</v>
      </c>
      <c r="AM50" s="133"/>
    </row>
    <row r="51" spans="1:39" s="126" customFormat="1" ht="19.5" customHeight="1" outlineLevel="1">
      <c r="A51" s="138" t="str">
        <f>Eingabeblatt!H34</f>
        <v>Projekt 6</v>
      </c>
      <c r="B51" s="30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21"/>
      <c r="AG51" s="138" t="str">
        <f t="shared" si="2"/>
        <v>Projekt 6</v>
      </c>
      <c r="AH51" s="287"/>
      <c r="AI51" s="250">
        <f t="shared" si="5"/>
        <v>0</v>
      </c>
      <c r="AJ51" s="111"/>
      <c r="AK51" s="112"/>
      <c r="AL51" s="298">
        <f t="shared" si="6"/>
        <v>0</v>
      </c>
      <c r="AM51" s="133"/>
    </row>
    <row r="52" spans="1:39" s="126" customFormat="1" ht="18" customHeight="1">
      <c r="A52" s="138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291"/>
      <c r="AH52" s="314"/>
      <c r="AI52" s="110"/>
      <c r="AJ52" s="110"/>
      <c r="AK52" s="309"/>
      <c r="AL52" s="310"/>
      <c r="AM52" s="133"/>
    </row>
    <row r="53" spans="1:39" s="126" customFormat="1" ht="19.5" customHeight="1" outlineLevel="1">
      <c r="A53" s="138" t="str">
        <f>Eingabeblatt!J29</f>
        <v>Projekt 7</v>
      </c>
      <c r="B53" s="30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21"/>
      <c r="AG53" s="138" t="str">
        <f t="shared" si="2"/>
        <v>Projekt 7</v>
      </c>
      <c r="AH53" s="304"/>
      <c r="AI53" s="296">
        <f t="shared" si="5"/>
        <v>0</v>
      </c>
      <c r="AJ53" s="111"/>
      <c r="AK53" s="112"/>
      <c r="AL53" s="298">
        <f t="shared" si="6"/>
        <v>0</v>
      </c>
      <c r="AM53" s="133"/>
    </row>
    <row r="54" spans="1:39" s="126" customFormat="1" ht="19.5" customHeight="1" outlineLevel="1">
      <c r="A54" s="138" t="str">
        <f>Eingabeblatt!J30</f>
        <v>Projekt 8</v>
      </c>
      <c r="B54" s="30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21"/>
      <c r="AG54" s="138" t="str">
        <f t="shared" si="2"/>
        <v>Projekt 8</v>
      </c>
      <c r="AH54" s="139"/>
      <c r="AI54" s="111">
        <f t="shared" si="5"/>
        <v>0</v>
      </c>
      <c r="AJ54" s="111"/>
      <c r="AK54" s="112"/>
      <c r="AL54" s="298">
        <f t="shared" si="6"/>
        <v>0</v>
      </c>
      <c r="AM54" s="133"/>
    </row>
    <row r="55" spans="1:39" s="126" customFormat="1" ht="19.5" customHeight="1" outlineLevel="1">
      <c r="A55" s="138" t="str">
        <f>Eingabeblatt!J31</f>
        <v>Projekt 9</v>
      </c>
      <c r="B55" s="30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21"/>
      <c r="AG55" s="138" t="str">
        <f t="shared" si="2"/>
        <v>Projekt 9</v>
      </c>
      <c r="AH55" s="287"/>
      <c r="AI55" s="250">
        <f t="shared" si="5"/>
        <v>0</v>
      </c>
      <c r="AJ55" s="111"/>
      <c r="AK55" s="112"/>
      <c r="AL55" s="298">
        <f t="shared" si="6"/>
        <v>0</v>
      </c>
      <c r="AM55" s="133"/>
    </row>
    <row r="56" spans="1:39" s="126" customFormat="1" ht="18" customHeight="1">
      <c r="A56" s="138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291"/>
      <c r="AH56" s="314"/>
      <c r="AI56" s="110"/>
      <c r="AJ56" s="110"/>
      <c r="AK56" s="309"/>
      <c r="AL56" s="310"/>
      <c r="AM56" s="133"/>
    </row>
    <row r="57" spans="1:39" s="126" customFormat="1" ht="19.5" customHeight="1" outlineLevel="1">
      <c r="A57" s="305" t="str">
        <f>Eingabeblatt!J32</f>
        <v>Projekt 10</v>
      </c>
      <c r="B57" s="301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305" t="str">
        <f t="shared" si="2"/>
        <v>Projekt 10</v>
      </c>
      <c r="AH57" s="304"/>
      <c r="AI57" s="296">
        <f>SUM(B57:AF57)</f>
        <v>0</v>
      </c>
      <c r="AJ57" s="296"/>
      <c r="AK57" s="297"/>
      <c r="AL57" s="299">
        <f>AJ57+AK57+SUM(B57:AF57)</f>
        <v>0</v>
      </c>
      <c r="AM57" s="133"/>
    </row>
    <row r="58" spans="1:39" s="126" customFormat="1" ht="19.5" customHeight="1" outlineLevel="1">
      <c r="A58" s="138" t="str">
        <f>Eingabeblatt!J33</f>
        <v>Projekt 11</v>
      </c>
      <c r="B58" s="30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8" t="str">
        <f t="shared" si="2"/>
        <v>Projekt 11</v>
      </c>
      <c r="AH58" s="139"/>
      <c r="AI58" s="111">
        <f>SUM(B58:AF58)</f>
        <v>0</v>
      </c>
      <c r="AJ58" s="111"/>
      <c r="AK58" s="112"/>
      <c r="AL58" s="298">
        <f>AJ58+AK58+SUM(B58:AF58)</f>
        <v>0</v>
      </c>
      <c r="AM58" s="133"/>
    </row>
    <row r="59" spans="1:39" s="126" customFormat="1" ht="19.5" customHeight="1" outlineLevel="1">
      <c r="A59" s="138" t="str">
        <f>Eingabeblatt!J34</f>
        <v>Projekt 12</v>
      </c>
      <c r="B59" s="30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291" t="str">
        <f t="shared" si="2"/>
        <v>Projekt 12</v>
      </c>
      <c r="AH59" s="292"/>
      <c r="AI59" s="111">
        <f>SUM(B59:AF59)</f>
        <v>0</v>
      </c>
      <c r="AJ59" s="111"/>
      <c r="AK59" s="112"/>
      <c r="AL59" s="146">
        <f>AJ59+AK59+SUM(B59:AF59)</f>
        <v>0</v>
      </c>
      <c r="AM59" s="294"/>
    </row>
    <row r="60" spans="1:39" s="126" customFormat="1" ht="30" customHeight="1">
      <c r="A60" s="148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148"/>
      <c r="AH60" s="124"/>
      <c r="AI60" s="113"/>
      <c r="AJ60" s="254"/>
      <c r="AK60" s="254"/>
      <c r="AL60" s="255"/>
      <c r="AM60" s="252"/>
    </row>
    <row r="61" spans="1:39" s="235" customFormat="1" ht="30" customHeight="1">
      <c r="A61" s="236" t="s">
        <v>120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8"/>
      <c r="AH61" s="233"/>
      <c r="AI61" s="231"/>
      <c r="AJ61" s="231"/>
      <c r="AK61" s="231"/>
      <c r="AL61" s="239"/>
      <c r="AM61" s="230"/>
    </row>
    <row r="62" spans="1:39" s="235" customFormat="1" ht="49.5" customHeight="1">
      <c r="A62" s="237" t="s">
        <v>37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2"/>
      <c r="AH62" s="233"/>
      <c r="AI62" s="230"/>
      <c r="AJ62" s="230"/>
      <c r="AK62" s="230"/>
      <c r="AL62" s="234"/>
      <c r="AM62" s="230"/>
    </row>
    <row r="63" spans="1:39" ht="49.5" customHeight="1">
      <c r="A63" s="40" t="s">
        <v>121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8"/>
      <c r="P63" s="28"/>
      <c r="Q63" s="50" t="s">
        <v>123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28"/>
      <c r="AF63" s="28"/>
      <c r="AG63" s="51" t="s">
        <v>122</v>
      </c>
      <c r="AH63" s="52"/>
      <c r="AI63" s="40"/>
      <c r="AJ63" s="40"/>
      <c r="AK63" s="40"/>
      <c r="AL63" s="53"/>
      <c r="AM63" s="40"/>
    </row>
    <row r="64" spans="1:39" ht="15">
      <c r="A64" s="2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9"/>
      <c r="AH64" s="41"/>
      <c r="AI64" s="20"/>
      <c r="AJ64" s="20"/>
      <c r="AK64" s="20"/>
      <c r="AL64" s="13"/>
      <c r="AM64" s="20"/>
    </row>
    <row r="65" spans="1:39" ht="15">
      <c r="A65" s="20" t="s">
        <v>124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9"/>
      <c r="AH65" s="41"/>
      <c r="AI65" s="20"/>
      <c r="AJ65" s="20"/>
      <c r="AK65" s="20"/>
      <c r="AL65" s="13"/>
      <c r="AM65" s="20"/>
    </row>
    <row r="66" spans="1:39" ht="15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9"/>
      <c r="AH66" s="41"/>
      <c r="AI66" s="20"/>
      <c r="AJ66" s="20"/>
      <c r="AK66" s="20"/>
      <c r="AL66" s="13"/>
      <c r="AM66" s="20"/>
    </row>
    <row r="67" spans="2:38" ht="1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  <c r="AL67" s="57"/>
    </row>
    <row r="68" spans="2:38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5"/>
      <c r="AL68" s="57"/>
    </row>
    <row r="69" spans="2:38" ht="1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5"/>
      <c r="AL69" s="57"/>
    </row>
    <row r="70" spans="2:38" ht="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5"/>
      <c r="AL70" s="57"/>
    </row>
    <row r="71" spans="2:38" ht="1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5"/>
      <c r="AL71" s="57"/>
    </row>
    <row r="72" spans="2:38" ht="1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5"/>
      <c r="AL72" s="57"/>
    </row>
    <row r="73" spans="2:33" ht="1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5"/>
    </row>
    <row r="74" spans="2:33" ht="1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5"/>
    </row>
    <row r="75" spans="2:33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5"/>
    </row>
    <row r="76" spans="2:33" ht="1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</row>
    <row r="77" spans="2:33" ht="1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</row>
    <row r="78" spans="2:33" ht="1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</row>
    <row r="79" spans="2:33" ht="1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5"/>
    </row>
    <row r="80" spans="2:33" ht="1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5"/>
    </row>
    <row r="81" spans="2:33" ht="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5"/>
    </row>
    <row r="82" spans="2:33" ht="1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5"/>
    </row>
    <row r="83" spans="2:33" ht="1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5"/>
    </row>
    <row r="84" spans="2:33" ht="1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5"/>
    </row>
    <row r="85" spans="2:33" ht="1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5"/>
    </row>
    <row r="86" spans="2:33" ht="1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5"/>
    </row>
    <row r="87" spans="2:33" ht="1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5"/>
    </row>
  </sheetData>
  <sheetProtection formatCells="0" selectLockedCells="1"/>
  <mergeCells count="8">
    <mergeCell ref="B62:N62"/>
    <mergeCell ref="AH7:AI7"/>
    <mergeCell ref="G1:H1"/>
    <mergeCell ref="D2:O2"/>
    <mergeCell ref="D3:O3"/>
    <mergeCell ref="D4:O4"/>
    <mergeCell ref="D5:O5"/>
    <mergeCell ref="X2:Y2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orientation="landscape" paperSize="9" scale="35" r:id="rId3"/>
  <headerFooter alignWithMargins="0">
    <oddFooter>&amp;L&amp;"Arial,Standard"&amp;11Monatsabrechnung &amp;A&amp;C&amp;"Arial,Standard"&amp;11&amp;D&amp;R&amp;"Arial,Standard"&amp;11&amp;P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B8" sqref="B8"/>
    </sheetView>
  </sheetViews>
  <sheetFormatPr defaultColWidth="11.00390625" defaultRowHeight="12.75" outlineLevelRow="1" outlineLevelCol="1"/>
  <cols>
    <col min="1" max="1" width="17.625" style="42" customWidth="1"/>
    <col min="2" max="32" width="5.75390625" style="42" customWidth="1"/>
    <col min="33" max="33" width="18.375" style="59" customWidth="1"/>
    <col min="34" max="34" width="2.375" style="56" customWidth="1"/>
    <col min="35" max="35" width="9.125" style="42" customWidth="1"/>
    <col min="36" max="36" width="11.625" style="42" customWidth="1" outlineLevel="1"/>
    <col min="37" max="37" width="10.625" style="42" customWidth="1" outlineLevel="1"/>
    <col min="38" max="38" width="10.625" style="58" customWidth="1" outlineLevel="1"/>
    <col min="39" max="39" width="12.625" style="42" customWidth="1"/>
    <col min="40" max="16384" width="10.75390625" style="42" customWidth="1"/>
  </cols>
  <sheetData>
    <row r="1" spans="1:39" s="39" customFormat="1" ht="23.25">
      <c r="A1" s="244" t="str">
        <f>Eingabeblatt!A1</f>
        <v>Arbeitszeittabelle</v>
      </c>
      <c r="B1" s="33"/>
      <c r="C1" s="33"/>
      <c r="D1" s="33"/>
      <c r="E1" s="33"/>
      <c r="F1" s="34" t="str">
        <f>Eingabeblatt!A13</f>
        <v>Februar</v>
      </c>
      <c r="G1" s="409">
        <f>Eingabeblatt!B2</f>
        <v>2008</v>
      </c>
      <c r="H1" s="409"/>
      <c r="I1" s="33"/>
      <c r="J1" s="33"/>
      <c r="K1" s="33"/>
      <c r="L1" s="33"/>
      <c r="M1" s="33"/>
      <c r="N1" s="33"/>
      <c r="O1" s="33"/>
      <c r="P1" s="33"/>
      <c r="Q1" s="33"/>
      <c r="R1" s="35"/>
      <c r="S1" s="33"/>
      <c r="T1" s="33"/>
      <c r="U1" s="33"/>
      <c r="V1" s="36"/>
      <c r="W1" s="36"/>
      <c r="X1" s="33"/>
      <c r="Y1" s="35"/>
      <c r="Z1" s="33"/>
      <c r="AA1" s="33"/>
      <c r="AB1" s="33"/>
      <c r="AC1" s="33"/>
      <c r="AD1" s="33"/>
      <c r="AE1" s="33"/>
      <c r="AF1" s="33"/>
      <c r="AG1" s="32"/>
      <c r="AH1" s="37"/>
      <c r="AI1" s="33"/>
      <c r="AJ1" s="33"/>
      <c r="AK1" s="33"/>
      <c r="AL1" s="245"/>
      <c r="AM1" s="38" t="str">
        <f>Eingabeblatt!L1</f>
        <v>Version 1.4.0</v>
      </c>
    </row>
    <row r="2" spans="1:39" s="126" customFormat="1" ht="19.5" customHeight="1">
      <c r="A2" s="99"/>
      <c r="B2" s="77" t="str">
        <f>Eingabeblatt!A3</f>
        <v>Name</v>
      </c>
      <c r="C2" s="127"/>
      <c r="D2" s="410" t="str">
        <f>Eingabeblatt!B3</f>
        <v>Name Arbeitnehmer/in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  <c r="P2" s="70"/>
      <c r="Q2" s="77" t="s">
        <v>111</v>
      </c>
      <c r="R2" s="268"/>
      <c r="S2" s="127"/>
      <c r="T2" s="127"/>
      <c r="U2" s="127"/>
      <c r="V2" s="269"/>
      <c r="W2" s="269"/>
      <c r="X2" s="416">
        <f>IF(Eingabeblatt!H13="","-     ",Eingabeblatt!H13)</f>
        <v>100</v>
      </c>
      <c r="Y2" s="416"/>
      <c r="Z2" s="128" t="s">
        <v>93</v>
      </c>
      <c r="AA2" s="70"/>
      <c r="AB2" s="70"/>
      <c r="AC2" s="70"/>
      <c r="AD2" s="70"/>
      <c r="AE2" s="70"/>
      <c r="AF2" s="70"/>
      <c r="AG2" s="69"/>
      <c r="AH2" s="124"/>
      <c r="AI2" s="70"/>
      <c r="AJ2" s="70"/>
      <c r="AK2" s="70"/>
      <c r="AL2" s="125"/>
      <c r="AM2" s="70"/>
    </row>
    <row r="3" spans="1:39" s="126" customFormat="1" ht="19.5" customHeight="1">
      <c r="A3" s="118"/>
      <c r="B3" s="77" t="str">
        <f>Eingabeblatt!H2</f>
        <v>Funktion</v>
      </c>
      <c r="C3" s="127"/>
      <c r="D3" s="412" t="str">
        <f>Eingabeblatt!I2</f>
        <v>Funktionsbeschreibung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  <c r="P3" s="70"/>
      <c r="Q3" s="68" t="s">
        <v>109</v>
      </c>
      <c r="R3" s="122"/>
      <c r="S3" s="122"/>
      <c r="T3" s="122"/>
      <c r="U3" s="122"/>
      <c r="V3" s="265"/>
      <c r="W3" s="265"/>
      <c r="X3" s="266"/>
      <c r="Y3" s="267">
        <f>Eingabeblatt!J13</f>
        <v>0.35</v>
      </c>
      <c r="Z3" s="123" t="s">
        <v>110</v>
      </c>
      <c r="AA3" s="70"/>
      <c r="AB3" s="70"/>
      <c r="AC3" s="70"/>
      <c r="AD3" s="70"/>
      <c r="AE3" s="70"/>
      <c r="AF3" s="70"/>
      <c r="AG3" s="69"/>
      <c r="AH3" s="124"/>
      <c r="AI3" s="70"/>
      <c r="AJ3" s="70"/>
      <c r="AK3" s="70"/>
      <c r="AL3" s="125"/>
      <c r="AM3" s="70"/>
    </row>
    <row r="4" spans="1:39" s="126" customFormat="1" ht="19.5" customHeight="1">
      <c r="A4" s="118"/>
      <c r="B4" s="77" t="str">
        <f>Eingabeblatt!H3</f>
        <v>Institut</v>
      </c>
      <c r="C4" s="127"/>
      <c r="D4" s="412" t="str">
        <f>Eingabeblatt!I3</f>
        <v>Angabe Institut</v>
      </c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3"/>
      <c r="P4" s="70"/>
      <c r="Q4" s="118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69"/>
      <c r="AH4" s="124"/>
      <c r="AI4" s="70"/>
      <c r="AJ4" s="70"/>
      <c r="AK4" s="70"/>
      <c r="AL4" s="125"/>
      <c r="AM4" s="70"/>
    </row>
    <row r="5" spans="1:39" s="126" customFormat="1" ht="19.5" customHeight="1">
      <c r="A5" s="118"/>
      <c r="B5" s="68" t="str">
        <f>Eingabeblatt!H4</f>
        <v>Abteilung</v>
      </c>
      <c r="C5" s="122"/>
      <c r="D5" s="414" t="str">
        <f>Eingabeblatt!I4</f>
        <v>Angabe Abteilung</v>
      </c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5"/>
      <c r="P5" s="70"/>
      <c r="Q5" s="11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 t="s">
        <v>125</v>
      </c>
      <c r="AG5" s="69"/>
      <c r="AH5" s="124"/>
      <c r="AI5" s="70"/>
      <c r="AJ5" s="70"/>
      <c r="AK5" s="70"/>
      <c r="AL5" s="125"/>
      <c r="AM5" s="70"/>
    </row>
    <row r="6" spans="1:39" s="126" customFormat="1" ht="19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69"/>
      <c r="AH6" s="124"/>
      <c r="AI6" s="70"/>
      <c r="AJ6" s="70"/>
      <c r="AK6" s="70"/>
      <c r="AL6" s="125"/>
      <c r="AM6" s="70"/>
    </row>
    <row r="7" spans="1:39" s="45" customFormat="1" ht="45">
      <c r="A7" s="248" t="s">
        <v>72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3">
        <v>30</v>
      </c>
      <c r="AF7" s="274">
        <v>31</v>
      </c>
      <c r="AG7" s="249" t="str">
        <f aca="true" t="shared" si="0" ref="AG7:AG16">A7</f>
        <v>Tag</v>
      </c>
      <c r="AH7" s="407" t="s">
        <v>132</v>
      </c>
      <c r="AI7" s="408"/>
      <c r="AJ7" s="8" t="s">
        <v>0</v>
      </c>
      <c r="AK7" s="8" t="s">
        <v>126</v>
      </c>
      <c r="AL7" s="44" t="s">
        <v>66</v>
      </c>
      <c r="AM7" s="8" t="s">
        <v>128</v>
      </c>
    </row>
    <row r="8" spans="1:39" s="126" customFormat="1" ht="19.5" customHeight="1">
      <c r="A8" s="134" t="s">
        <v>73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5" t="str">
        <f t="shared" si="0"/>
        <v>ein</v>
      </c>
      <c r="AH8" s="124"/>
      <c r="AI8" s="272"/>
      <c r="AJ8" s="174"/>
      <c r="AK8" s="132"/>
      <c r="AL8" s="133"/>
      <c r="AM8" s="132"/>
    </row>
    <row r="9" spans="1:39" s="126" customFormat="1" ht="19.5" customHeight="1">
      <c r="A9" s="134" t="s">
        <v>74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5" t="str">
        <f t="shared" si="0"/>
        <v>aus</v>
      </c>
      <c r="AH9" s="124"/>
      <c r="AI9" s="272"/>
      <c r="AJ9" s="174"/>
      <c r="AK9" s="132"/>
      <c r="AL9" s="133"/>
      <c r="AM9" s="132"/>
    </row>
    <row r="10" spans="1:39" s="126" customFormat="1" ht="19.5" customHeight="1">
      <c r="A10" s="134" t="s">
        <v>73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5" t="str">
        <f t="shared" si="0"/>
        <v>ein</v>
      </c>
      <c r="AH10" s="124"/>
      <c r="AI10" s="272"/>
      <c r="AJ10" s="174"/>
      <c r="AK10" s="132"/>
      <c r="AL10" s="133"/>
      <c r="AM10" s="132"/>
    </row>
    <row r="11" spans="1:39" s="126" customFormat="1" ht="19.5" customHeight="1">
      <c r="A11" s="134" t="s">
        <v>74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5" t="str">
        <f t="shared" si="0"/>
        <v>aus</v>
      </c>
      <c r="AH11" s="124"/>
      <c r="AI11" s="145"/>
      <c r="AJ11" s="132"/>
      <c r="AK11" s="132"/>
      <c r="AL11" s="133"/>
      <c r="AM11" s="132"/>
    </row>
    <row r="12" spans="1:39" s="126" customFormat="1" ht="19.5" customHeight="1">
      <c r="A12" s="134" t="s">
        <v>73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5" t="str">
        <f t="shared" si="0"/>
        <v>ein</v>
      </c>
      <c r="AH12" s="124"/>
      <c r="AI12" s="145"/>
      <c r="AJ12" s="132"/>
      <c r="AK12" s="132"/>
      <c r="AL12" s="133"/>
      <c r="AM12" s="132"/>
    </row>
    <row r="13" spans="1:39" s="126" customFormat="1" ht="19.5" customHeight="1">
      <c r="A13" s="134" t="s">
        <v>74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35" t="str">
        <f t="shared" si="0"/>
        <v>aus</v>
      </c>
      <c r="AH13" s="124"/>
      <c r="AI13" s="145"/>
      <c r="AJ13" s="132"/>
      <c r="AK13" s="132"/>
      <c r="AL13" s="133"/>
      <c r="AM13" s="132"/>
    </row>
    <row r="14" spans="1:39" s="126" customFormat="1" ht="19.5" customHeight="1">
      <c r="A14" s="150" t="str">
        <f>Januar!A14</f>
        <v>AZ-Saldo</v>
      </c>
      <c r="B14" s="157">
        <f aca="true" t="shared" si="1" ref="B14:AF14">(B9-B8)+(B11-B10)+(B13-B12)+B29+B31+B32+B33+B34+B35+B36+B37+B38+B39+B40+B41+B42+B43</f>
        <v>0</v>
      </c>
      <c r="C14" s="157">
        <f t="shared" si="1"/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0</v>
      </c>
      <c r="H14" s="157">
        <f t="shared" si="1"/>
        <v>0</v>
      </c>
      <c r="I14" s="157">
        <f t="shared" si="1"/>
        <v>0</v>
      </c>
      <c r="J14" s="157">
        <f t="shared" si="1"/>
        <v>0</v>
      </c>
      <c r="K14" s="157">
        <f t="shared" si="1"/>
        <v>0</v>
      </c>
      <c r="L14" s="157">
        <f t="shared" si="1"/>
        <v>0</v>
      </c>
      <c r="M14" s="157">
        <f t="shared" si="1"/>
        <v>0</v>
      </c>
      <c r="N14" s="157">
        <f t="shared" si="1"/>
        <v>0</v>
      </c>
      <c r="O14" s="157">
        <f t="shared" si="1"/>
        <v>0</v>
      </c>
      <c r="P14" s="157">
        <f t="shared" si="1"/>
        <v>0</v>
      </c>
      <c r="Q14" s="157">
        <f t="shared" si="1"/>
        <v>0</v>
      </c>
      <c r="R14" s="157">
        <f t="shared" si="1"/>
        <v>0</v>
      </c>
      <c r="S14" s="157">
        <f t="shared" si="1"/>
        <v>0</v>
      </c>
      <c r="T14" s="157">
        <f t="shared" si="1"/>
        <v>0</v>
      </c>
      <c r="U14" s="157">
        <f t="shared" si="1"/>
        <v>0</v>
      </c>
      <c r="V14" s="157">
        <f t="shared" si="1"/>
        <v>0</v>
      </c>
      <c r="W14" s="157">
        <f t="shared" si="1"/>
        <v>0</v>
      </c>
      <c r="X14" s="157">
        <f t="shared" si="1"/>
        <v>0</v>
      </c>
      <c r="Y14" s="157">
        <f t="shared" si="1"/>
        <v>0</v>
      </c>
      <c r="Z14" s="157">
        <f t="shared" si="1"/>
        <v>0</v>
      </c>
      <c r="AA14" s="157">
        <f t="shared" si="1"/>
        <v>0</v>
      </c>
      <c r="AB14" s="157">
        <f t="shared" si="1"/>
        <v>0</v>
      </c>
      <c r="AC14" s="157">
        <f t="shared" si="1"/>
        <v>0</v>
      </c>
      <c r="AD14" s="157">
        <f t="shared" si="1"/>
        <v>0</v>
      </c>
      <c r="AE14" s="157">
        <f t="shared" si="1"/>
        <v>0</v>
      </c>
      <c r="AF14" s="153">
        <f t="shared" si="1"/>
        <v>0</v>
      </c>
      <c r="AG14" s="150" t="str">
        <f t="shared" si="0"/>
        <v>AZ-Saldo</v>
      </c>
      <c r="AH14" s="139"/>
      <c r="AI14" s="111">
        <f>SUM(B14:AF14)</f>
        <v>0</v>
      </c>
      <c r="AJ14" s="132"/>
      <c r="AK14" s="132"/>
      <c r="AL14" s="133"/>
      <c r="AM14" s="132"/>
    </row>
    <row r="15" spans="1:39" s="126" customFormat="1" ht="19.5" customHeight="1" outlineLevel="1">
      <c r="A15" s="138" t="str">
        <f>Januar!A15</f>
        <v>Angeordnete ÜZ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164"/>
      <c r="AG15" s="138" t="str">
        <f t="shared" si="0"/>
        <v>Angeordnete ÜZ</v>
      </c>
      <c r="AH15" s="139"/>
      <c r="AI15" s="111">
        <f>SUM(B15:AF15)</f>
        <v>0</v>
      </c>
      <c r="AJ15" s="132"/>
      <c r="AK15" s="132"/>
      <c r="AL15" s="133"/>
      <c r="AM15" s="132"/>
    </row>
    <row r="16" spans="1:39" s="126" customFormat="1" ht="19.5" customHeight="1" outlineLevel="1">
      <c r="A16" s="138" t="str">
        <f>Januar!A16</f>
        <v>Kompensation ÜZ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164"/>
      <c r="AG16" s="138" t="str">
        <f t="shared" si="0"/>
        <v>Kompensation ÜZ</v>
      </c>
      <c r="AH16" s="139"/>
      <c r="AI16" s="111">
        <f>SUM(B16:AF16)</f>
        <v>0</v>
      </c>
      <c r="AJ16" s="132"/>
      <c r="AK16" s="132"/>
      <c r="AL16" s="133"/>
      <c r="AM16" s="132"/>
    </row>
    <row r="17" spans="1:39" s="264" customFormat="1" ht="30.75" customHeight="1" outlineLevel="1">
      <c r="A17" s="27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2"/>
      <c r="AG17" s="67" t="s">
        <v>172</v>
      </c>
      <c r="AH17" s="169"/>
      <c r="AI17" s="172">
        <f>AI14-AI15+AI16</f>
        <v>0</v>
      </c>
      <c r="AJ17" s="167"/>
      <c r="AK17" s="167"/>
      <c r="AL17" s="168"/>
      <c r="AM17" s="167"/>
    </row>
    <row r="18" spans="1:39" s="126" customFormat="1" ht="19.5" customHeight="1">
      <c r="A18" s="134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7"/>
      <c r="AG18" s="138" t="s">
        <v>98</v>
      </c>
      <c r="AH18" s="139"/>
      <c r="AI18" s="111">
        <f>Eingabeblatt!I13</f>
        <v>7.35</v>
      </c>
      <c r="AJ18" s="132"/>
      <c r="AK18" s="132"/>
      <c r="AL18" s="133"/>
      <c r="AM18" s="132"/>
    </row>
    <row r="19" spans="1:39" s="48" customFormat="1" ht="30.75" customHeight="1" outlineLevel="1">
      <c r="A19" s="4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47"/>
      <c r="AG19" s="67" t="s">
        <v>118</v>
      </c>
      <c r="AH19" s="169"/>
      <c r="AI19" s="172">
        <f>AI14-AI18-AI15+AI16</f>
        <v>-7.35</v>
      </c>
      <c r="AJ19" s="167"/>
      <c r="AK19" s="167"/>
      <c r="AL19" s="168"/>
      <c r="AM19" s="31"/>
    </row>
    <row r="20" spans="1:39" s="48" customFormat="1" ht="30.75" customHeight="1" outlineLevel="1">
      <c r="A20" s="4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275"/>
      <c r="AG20" s="279" t="s">
        <v>117</v>
      </c>
      <c r="AH20" s="280" t="s">
        <v>99</v>
      </c>
      <c r="AI20" s="281"/>
      <c r="AJ20" s="271"/>
      <c r="AK20" s="167"/>
      <c r="AL20" s="168"/>
      <c r="AM20" s="31"/>
    </row>
    <row r="21" spans="1:39" s="144" customFormat="1" ht="19.5" customHeigh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2"/>
      <c r="AG21" s="143" t="s">
        <v>119</v>
      </c>
      <c r="AH21" s="170"/>
      <c r="AI21" s="171">
        <f>IF(AH20="+",(AI14-AI18+AI20-AI15+AI16),(AI14-AI18-AI20-AI15+AI16))</f>
        <v>-7.35</v>
      </c>
      <c r="AJ21" s="108"/>
      <c r="AK21" s="108">
        <f>Januar!AL21</f>
        <v>-7.35</v>
      </c>
      <c r="AL21" s="146">
        <f>AI21+AJ21+AK21</f>
        <v>-14.7</v>
      </c>
      <c r="AM21" s="246">
        <f>AL21</f>
        <v>-14.7</v>
      </c>
    </row>
    <row r="22" spans="1:39" s="48" customFormat="1" ht="45.75" customHeight="1" outlineLevel="1">
      <c r="A22" s="46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59"/>
      <c r="AG22" s="276" t="s">
        <v>2</v>
      </c>
      <c r="AH22" s="277"/>
      <c r="AI22" s="258">
        <f>AI15-AI16</f>
        <v>0</v>
      </c>
      <c r="AJ22" s="31"/>
      <c r="AK22" s="31"/>
      <c r="AL22" s="270"/>
      <c r="AM22" s="31"/>
    </row>
    <row r="23" spans="1:39" s="126" customFormat="1" ht="19.5" customHeight="1" outlineLevel="1">
      <c r="A23" s="134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7"/>
      <c r="AG23" s="138" t="s">
        <v>91</v>
      </c>
      <c r="AH23" s="139"/>
      <c r="AI23" s="111">
        <f>IF(AI22&gt;0,(AI22*0.25),0)</f>
        <v>0</v>
      </c>
      <c r="AJ23" s="132"/>
      <c r="AK23" s="132"/>
      <c r="AL23" s="133"/>
      <c r="AM23" s="132"/>
    </row>
    <row r="24" spans="1:39" s="126" customFormat="1" ht="19.5" customHeight="1" outlineLevel="1">
      <c r="A24" s="134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7"/>
      <c r="AG24" s="129" t="s">
        <v>127</v>
      </c>
      <c r="AH24" s="278" t="s">
        <v>99</v>
      </c>
      <c r="AI24" s="290"/>
      <c r="AJ24" s="132"/>
      <c r="AK24" s="132"/>
      <c r="AL24" s="133"/>
      <c r="AM24" s="132"/>
    </row>
    <row r="25" spans="1:39" s="48" customFormat="1" ht="30.75" customHeight="1">
      <c r="A25" s="46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59"/>
      <c r="AG25" s="67" t="s">
        <v>129</v>
      </c>
      <c r="AH25" s="277"/>
      <c r="AI25" s="172">
        <f>IF(AH24="+",(AI22+AI23+AI24),(AI22+AI23-AI24))</f>
        <v>0</v>
      </c>
      <c r="AJ25" s="260"/>
      <c r="AK25" s="260">
        <f>Januar!AL25</f>
        <v>0</v>
      </c>
      <c r="AL25" s="173">
        <f>AI25+AJ25+AK25</f>
        <v>0</v>
      </c>
      <c r="AM25" s="247">
        <f>Jahresabrechnung!I24</f>
        <v>0</v>
      </c>
    </row>
    <row r="26" spans="1:39" s="126" customFormat="1" ht="19.5" customHeight="1">
      <c r="A26" s="13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6"/>
      <c r="AG26" s="134"/>
      <c r="AH26" s="124"/>
      <c r="AI26" s="145"/>
      <c r="AJ26" s="132"/>
      <c r="AK26" s="132"/>
      <c r="AL26" s="133"/>
      <c r="AM26" s="132"/>
    </row>
    <row r="27" spans="1:39" s="126" customFormat="1" ht="19.5" customHeight="1">
      <c r="A27" s="138" t="str">
        <f>Januar!A27</f>
        <v>Kompensation AZ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21"/>
      <c r="AG27" s="138" t="str">
        <f>A27</f>
        <v>Kompensation AZ</v>
      </c>
      <c r="AH27" s="139"/>
      <c r="AI27" s="111">
        <f>SUM(B27:AF27)</f>
        <v>0</v>
      </c>
      <c r="AJ27" s="112">
        <f>Eingabeblatt!L13</f>
        <v>0.43750000000000006</v>
      </c>
      <c r="AK27" s="112">
        <f>Januar!AL27</f>
        <v>0.43750000000000006</v>
      </c>
      <c r="AL27" s="146">
        <f>AJ27+AK27-SUM(B27:AF27)</f>
        <v>0.8750000000000001</v>
      </c>
      <c r="AM27" s="146">
        <f>Eingabeblatt!E33-Jahresabrechnung!C12-Jahresabrechnung!C13</f>
        <v>5.250000000000001</v>
      </c>
    </row>
    <row r="28" spans="1:39" s="126" customFormat="1" ht="19.5" customHeight="1">
      <c r="A28" s="129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282"/>
      <c r="AG28" s="129"/>
      <c r="AH28" s="131"/>
      <c r="AI28" s="283"/>
      <c r="AJ28" s="137"/>
      <c r="AK28" s="137"/>
      <c r="AL28" s="284"/>
      <c r="AM28" s="132"/>
    </row>
    <row r="29" spans="1:39" s="126" customFormat="1" ht="19.5" customHeight="1">
      <c r="A29" s="138" t="str">
        <f>Januar!A29</f>
        <v>Ferien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21"/>
      <c r="AG29" s="138" t="str">
        <f>A29</f>
        <v>Ferien</v>
      </c>
      <c r="AH29" s="139"/>
      <c r="AI29" s="111">
        <f>SUM(B29:AF29)</f>
        <v>0</v>
      </c>
      <c r="AJ29" s="112">
        <f>Eingabeblatt!K13</f>
        <v>0.5833333333333334</v>
      </c>
      <c r="AK29" s="112">
        <f>Januar!AL29</f>
        <v>0.5833333333333334</v>
      </c>
      <c r="AL29" s="146">
        <f>IF(AH30="+",(AJ29+AK29-SUM(B29:AF29)+AI30),(AJ29+AK29-SUM(B29:AF29)-AI30))</f>
        <v>1.1666666666666667</v>
      </c>
      <c r="AM29" s="146">
        <f>Eingabeblatt!E31-Jahresabrechnung!K12-Jahresabrechnung!K13</f>
        <v>6.999999999999999</v>
      </c>
    </row>
    <row r="30" spans="1:39" s="126" customFormat="1" ht="19.5" customHeight="1" outlineLevel="1">
      <c r="A30" s="134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6"/>
      <c r="AG30" s="129" t="s">
        <v>39</v>
      </c>
      <c r="AH30" s="278" t="s">
        <v>99</v>
      </c>
      <c r="AI30" s="285"/>
      <c r="AJ30" s="132"/>
      <c r="AK30" s="132"/>
      <c r="AL30" s="133"/>
      <c r="AM30" s="132"/>
    </row>
    <row r="31" spans="1:39" s="126" customFormat="1" ht="19.5" customHeight="1">
      <c r="A31" s="138" t="str">
        <f>Januar!A31</f>
        <v>Arztbesuch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21"/>
      <c r="AG31" s="138" t="str">
        <f aca="true" t="shared" si="2" ref="AG31:AG43">A31</f>
        <v>Arztbesuch</v>
      </c>
      <c r="AH31" s="139"/>
      <c r="AI31" s="111">
        <f aca="true" t="shared" si="3" ref="AI31:AI59">SUM(B31:AF31)</f>
        <v>0</v>
      </c>
      <c r="AJ31" s="112"/>
      <c r="AK31" s="112">
        <f>Januar!AL31</f>
        <v>0</v>
      </c>
      <c r="AL31" s="146">
        <f aca="true" t="shared" si="4" ref="AL31:AL38">AJ31+AK31+SUM(B31:AF31)</f>
        <v>0</v>
      </c>
      <c r="AM31" s="133"/>
    </row>
    <row r="32" spans="1:39" s="126" customFormat="1" ht="19.5" customHeight="1">
      <c r="A32" s="138" t="str">
        <f>Januar!A32</f>
        <v>Krankheit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21"/>
      <c r="AG32" s="138" t="str">
        <f t="shared" si="2"/>
        <v>Krankheit</v>
      </c>
      <c r="AH32" s="139"/>
      <c r="AI32" s="111">
        <f t="shared" si="3"/>
        <v>0</v>
      </c>
      <c r="AJ32" s="112"/>
      <c r="AK32" s="112">
        <f>Januar!AL32</f>
        <v>0</v>
      </c>
      <c r="AL32" s="146">
        <f t="shared" si="4"/>
        <v>0</v>
      </c>
      <c r="AM32" s="133"/>
    </row>
    <row r="33" spans="1:39" s="126" customFormat="1" ht="19.5" customHeight="1">
      <c r="A33" s="138" t="str">
        <f>Januar!A33</f>
        <v>Berufsunfall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21"/>
      <c r="AG33" s="138" t="str">
        <f t="shared" si="2"/>
        <v>Berufsunfall</v>
      </c>
      <c r="AH33" s="139"/>
      <c r="AI33" s="111">
        <f t="shared" si="3"/>
        <v>0</v>
      </c>
      <c r="AJ33" s="112"/>
      <c r="AK33" s="112">
        <f>Januar!AL33</f>
        <v>0</v>
      </c>
      <c r="AL33" s="146">
        <f t="shared" si="4"/>
        <v>0</v>
      </c>
      <c r="AM33" s="133"/>
    </row>
    <row r="34" spans="1:39" s="126" customFormat="1" ht="19.5" customHeight="1">
      <c r="A34" s="138" t="str">
        <f>Januar!A34</f>
        <v>Nichtberufsunfall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21"/>
      <c r="AG34" s="138" t="str">
        <f t="shared" si="2"/>
        <v>Nichtberufsunfall</v>
      </c>
      <c r="AH34" s="139"/>
      <c r="AI34" s="111">
        <f t="shared" si="3"/>
        <v>0</v>
      </c>
      <c r="AJ34" s="112"/>
      <c r="AK34" s="112">
        <f>Januar!AL34</f>
        <v>0</v>
      </c>
      <c r="AL34" s="146">
        <f t="shared" si="4"/>
        <v>0</v>
      </c>
      <c r="AM34" s="133"/>
    </row>
    <row r="35" spans="1:39" s="126" customFormat="1" ht="19.5" customHeight="1">
      <c r="A35" s="138" t="str">
        <f>Januar!A35</f>
        <v>Militär/Zivilschutz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21"/>
      <c r="AG35" s="138" t="str">
        <f t="shared" si="2"/>
        <v>Militär/Zivilschutz</v>
      </c>
      <c r="AH35" s="139"/>
      <c r="AI35" s="111">
        <f t="shared" si="3"/>
        <v>0</v>
      </c>
      <c r="AJ35" s="112"/>
      <c r="AK35" s="112">
        <f>Januar!AL35</f>
        <v>0</v>
      </c>
      <c r="AL35" s="146">
        <f t="shared" si="4"/>
        <v>0</v>
      </c>
      <c r="AM35" s="133"/>
    </row>
    <row r="36" spans="1:39" s="126" customFormat="1" ht="19.5" customHeight="1">
      <c r="A36" s="138" t="str">
        <f>Januar!A36</f>
        <v>Weiterbildung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21"/>
      <c r="AG36" s="138" t="str">
        <f t="shared" si="2"/>
        <v>Weiterbildung</v>
      </c>
      <c r="AH36" s="139"/>
      <c r="AI36" s="111">
        <f t="shared" si="3"/>
        <v>0</v>
      </c>
      <c r="AJ36" s="112"/>
      <c r="AK36" s="112">
        <f>Januar!AL36</f>
        <v>0</v>
      </c>
      <c r="AL36" s="146">
        <f t="shared" si="4"/>
        <v>0</v>
      </c>
      <c r="AM36" s="133"/>
    </row>
    <row r="37" spans="1:39" s="126" customFormat="1" ht="19.5" customHeight="1">
      <c r="A37" s="138" t="str">
        <f>Januar!A37</f>
        <v>Besoldeter Urlaub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21"/>
      <c r="AG37" s="138" t="str">
        <f t="shared" si="2"/>
        <v>Besoldeter Urlaub</v>
      </c>
      <c r="AH37" s="139"/>
      <c r="AI37" s="111">
        <f t="shared" si="3"/>
        <v>0</v>
      </c>
      <c r="AJ37" s="112"/>
      <c r="AK37" s="112">
        <f>Januar!AL37</f>
        <v>0</v>
      </c>
      <c r="AL37" s="146">
        <f t="shared" si="4"/>
        <v>0</v>
      </c>
      <c r="AM37" s="133"/>
    </row>
    <row r="38" spans="1:39" s="126" customFormat="1" ht="19.5" customHeight="1">
      <c r="A38" s="138" t="str">
        <f>Januar!A38</f>
        <v>Unbesoldeter Urlaub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21"/>
      <c r="AG38" s="138" t="str">
        <f t="shared" si="2"/>
        <v>Unbesoldeter Urlaub</v>
      </c>
      <c r="AH38" s="139"/>
      <c r="AI38" s="111">
        <f t="shared" si="3"/>
        <v>0</v>
      </c>
      <c r="AJ38" s="112"/>
      <c r="AK38" s="112">
        <f>Januar!AL38</f>
        <v>0</v>
      </c>
      <c r="AL38" s="146">
        <f t="shared" si="4"/>
        <v>0</v>
      </c>
      <c r="AM38" s="133"/>
    </row>
    <row r="39" spans="1:39" s="126" customFormat="1" ht="19.5" customHeight="1">
      <c r="A39" s="138" t="str">
        <f>Januar!A39</f>
        <v>Nebenbeschäftigung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21"/>
      <c r="AG39" s="138" t="str">
        <f t="shared" si="2"/>
        <v>Nebenbeschäftigung</v>
      </c>
      <c r="AH39" s="139"/>
      <c r="AI39" s="111">
        <f t="shared" si="3"/>
        <v>0</v>
      </c>
      <c r="AJ39" s="112"/>
      <c r="AK39" s="112">
        <f>Januar!AL39</f>
        <v>0</v>
      </c>
      <c r="AL39" s="146">
        <f>AJ39+AK39-SUM(B39:AF39)</f>
        <v>0</v>
      </c>
      <c r="AM39" s="133"/>
    </row>
    <row r="40" spans="1:39" s="126" customFormat="1" ht="19.5" customHeight="1">
      <c r="A40" s="138" t="str">
        <f>Januar!A40</f>
        <v>DAG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21"/>
      <c r="AG40" s="138" t="str">
        <f t="shared" si="2"/>
        <v>DAG</v>
      </c>
      <c r="AH40" s="139"/>
      <c r="AI40" s="111">
        <f t="shared" si="3"/>
        <v>0</v>
      </c>
      <c r="AJ40" s="112"/>
      <c r="AK40" s="112">
        <f>Januar!AL40</f>
        <v>0</v>
      </c>
      <c r="AL40" s="146">
        <f>AJ40+AK40-SUM(B40:AF40)</f>
        <v>0</v>
      </c>
      <c r="AM40" s="133"/>
    </row>
    <row r="41" spans="1:39" s="126" customFormat="1" ht="19.5" customHeight="1" outlineLevel="1">
      <c r="A41" s="138" t="str">
        <f>Januar!A41</f>
        <v>Frei 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21"/>
      <c r="AG41" s="138" t="str">
        <f t="shared" si="2"/>
        <v>Frei 1</v>
      </c>
      <c r="AH41" s="139"/>
      <c r="AI41" s="111">
        <f t="shared" si="3"/>
        <v>0</v>
      </c>
      <c r="AJ41" s="112"/>
      <c r="AK41" s="112">
        <f>Januar!AL41</f>
        <v>0</v>
      </c>
      <c r="AL41" s="146">
        <f>AJ41+AK41+SUM(B41:AF41)</f>
        <v>0</v>
      </c>
      <c r="AM41" s="133"/>
    </row>
    <row r="42" spans="1:39" s="126" customFormat="1" ht="19.5" customHeight="1" outlineLevel="1">
      <c r="A42" s="138" t="str">
        <f>Januar!A42</f>
        <v>Frei 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21"/>
      <c r="AG42" s="138" t="str">
        <f t="shared" si="2"/>
        <v>Frei 2</v>
      </c>
      <c r="AH42" s="139"/>
      <c r="AI42" s="111">
        <f t="shared" si="3"/>
        <v>0</v>
      </c>
      <c r="AJ42" s="112"/>
      <c r="AK42" s="112">
        <f>Januar!AL42</f>
        <v>0</v>
      </c>
      <c r="AL42" s="146">
        <f>AJ42+AK42+SUM(B42:AF42)</f>
        <v>0</v>
      </c>
      <c r="AM42" s="133"/>
    </row>
    <row r="43" spans="1:39" s="126" customFormat="1" ht="19.5" customHeight="1" outlineLevel="1">
      <c r="A43" s="129" t="str">
        <f>Januar!A43</f>
        <v>Frei 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286"/>
      <c r="AG43" s="129" t="str">
        <f t="shared" si="2"/>
        <v>Frei 3</v>
      </c>
      <c r="AH43" s="287"/>
      <c r="AI43" s="250">
        <f t="shared" si="3"/>
        <v>0</v>
      </c>
      <c r="AJ43" s="253"/>
      <c r="AK43" s="112">
        <f>Januar!AL43</f>
        <v>0</v>
      </c>
      <c r="AL43" s="251">
        <f>AJ43+AK43+SUM(B43:AF43)</f>
        <v>0</v>
      </c>
      <c r="AM43" s="133"/>
    </row>
    <row r="44" spans="1:39" s="293" customFormat="1" ht="18" customHeight="1">
      <c r="A44" s="306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11"/>
      <c r="AH44" s="313"/>
      <c r="AI44" s="312"/>
      <c r="AJ44" s="312"/>
      <c r="AK44" s="307"/>
      <c r="AL44" s="308"/>
      <c r="AM44" s="303"/>
    </row>
    <row r="45" spans="1:39" s="126" customFormat="1" ht="19.5" customHeight="1" outlineLevel="1">
      <c r="A45" s="138" t="str">
        <f>Eingabeblatt!H29</f>
        <v>Projekt 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291" t="str">
        <f>A45</f>
        <v>Projekt 1</v>
      </c>
      <c r="AH45" s="292"/>
      <c r="AI45" s="250">
        <f t="shared" si="3"/>
        <v>0</v>
      </c>
      <c r="AJ45" s="111"/>
      <c r="AK45" s="112">
        <f>Januar!AL45</f>
        <v>0</v>
      </c>
      <c r="AL45" s="251">
        <f>AJ45+AK45+SUM(B45:AF45)</f>
        <v>0</v>
      </c>
      <c r="AM45" s="133"/>
    </row>
    <row r="46" spans="1:39" s="126" customFormat="1" ht="19.5" customHeight="1" outlineLevel="1">
      <c r="A46" s="138" t="str">
        <f>Eingabeblatt!H30</f>
        <v>Projekt 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291" t="str">
        <f>A46</f>
        <v>Projekt 2</v>
      </c>
      <c r="AH46" s="292"/>
      <c r="AI46" s="250">
        <f t="shared" si="3"/>
        <v>0</v>
      </c>
      <c r="AJ46" s="111"/>
      <c r="AK46" s="112">
        <f>Januar!AL46</f>
        <v>0</v>
      </c>
      <c r="AL46" s="251">
        <f>AJ46+AK46+SUM(B46:AF46)</f>
        <v>0</v>
      </c>
      <c r="AM46" s="133"/>
    </row>
    <row r="47" spans="1:39" s="126" customFormat="1" ht="19.5" customHeight="1" outlineLevel="1">
      <c r="A47" s="138" t="str">
        <f>Eingabeblatt!H31</f>
        <v>Projekt 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291" t="str">
        <f>A47</f>
        <v>Projekt 3</v>
      </c>
      <c r="AH47" s="292"/>
      <c r="AI47" s="250">
        <f t="shared" si="3"/>
        <v>0</v>
      </c>
      <c r="AJ47" s="111"/>
      <c r="AK47" s="112">
        <f>Januar!AL47</f>
        <v>0</v>
      </c>
      <c r="AL47" s="251">
        <f>AJ47+AK47+SUM(B47:AF47)</f>
        <v>0</v>
      </c>
      <c r="AM47" s="133"/>
    </row>
    <row r="48" spans="1:39" s="126" customFormat="1" ht="18" customHeight="1">
      <c r="A48" s="306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11"/>
      <c r="AH48" s="313"/>
      <c r="AI48" s="312"/>
      <c r="AJ48" s="312"/>
      <c r="AK48" s="307"/>
      <c r="AL48" s="308"/>
      <c r="AM48" s="303"/>
    </row>
    <row r="49" spans="1:39" s="126" customFormat="1" ht="19.5" customHeight="1" outlineLevel="1">
      <c r="A49" s="138" t="str">
        <f>Eingabeblatt!H32</f>
        <v>Projekt 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291" t="str">
        <f>A49</f>
        <v>Projekt 4</v>
      </c>
      <c r="AH49" s="292"/>
      <c r="AI49" s="250">
        <f t="shared" si="3"/>
        <v>0</v>
      </c>
      <c r="AJ49" s="111"/>
      <c r="AK49" s="112">
        <f>Januar!AL49</f>
        <v>0</v>
      </c>
      <c r="AL49" s="251">
        <f>AJ49+AK49+SUM(B49:AF49)</f>
        <v>0</v>
      </c>
      <c r="AM49" s="133"/>
    </row>
    <row r="50" spans="1:39" s="126" customFormat="1" ht="19.5" customHeight="1" outlineLevel="1">
      <c r="A50" s="138" t="str">
        <f>Eingabeblatt!H33</f>
        <v>Projekt 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291" t="str">
        <f>A50</f>
        <v>Projekt 5</v>
      </c>
      <c r="AH50" s="292"/>
      <c r="AI50" s="250">
        <f t="shared" si="3"/>
        <v>0</v>
      </c>
      <c r="AJ50" s="111"/>
      <c r="AK50" s="112">
        <f>Januar!AL50</f>
        <v>0</v>
      </c>
      <c r="AL50" s="251">
        <f>AJ50+AK50+SUM(B50:AF50)</f>
        <v>0</v>
      </c>
      <c r="AM50" s="133"/>
    </row>
    <row r="51" spans="1:39" s="126" customFormat="1" ht="19.5" customHeight="1" outlineLevel="1">
      <c r="A51" s="138" t="str">
        <f>Eingabeblatt!H34</f>
        <v>Projekt 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291" t="str">
        <f>A51</f>
        <v>Projekt 6</v>
      </c>
      <c r="AH51" s="292"/>
      <c r="AI51" s="250">
        <f t="shared" si="3"/>
        <v>0</v>
      </c>
      <c r="AJ51" s="111"/>
      <c r="AK51" s="112">
        <f>Januar!AL51</f>
        <v>0</v>
      </c>
      <c r="AL51" s="251">
        <f>AJ51+AK51+SUM(B51:AF51)</f>
        <v>0</v>
      </c>
      <c r="AM51" s="133"/>
    </row>
    <row r="52" spans="1:39" s="126" customFormat="1" ht="18" customHeight="1">
      <c r="A52" s="306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11"/>
      <c r="AH52" s="313"/>
      <c r="AI52" s="312"/>
      <c r="AJ52" s="312"/>
      <c r="AK52" s="307"/>
      <c r="AL52" s="308"/>
      <c r="AM52" s="303"/>
    </row>
    <row r="53" spans="1:39" s="126" customFormat="1" ht="19.5" customHeight="1" outlineLevel="1">
      <c r="A53" s="138" t="str">
        <f>Eingabeblatt!J29</f>
        <v>Projekt 7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291" t="str">
        <f>A53</f>
        <v>Projekt 7</v>
      </c>
      <c r="AH53" s="292"/>
      <c r="AI53" s="250">
        <f t="shared" si="3"/>
        <v>0</v>
      </c>
      <c r="AJ53" s="111"/>
      <c r="AK53" s="112">
        <f>Januar!AL53</f>
        <v>0</v>
      </c>
      <c r="AL53" s="251">
        <f>AJ53+AK53+SUM(B53:AF53)</f>
        <v>0</v>
      </c>
      <c r="AM53" s="133"/>
    </row>
    <row r="54" spans="1:39" s="126" customFormat="1" ht="19.5" customHeight="1" outlineLevel="1">
      <c r="A54" s="138" t="str">
        <f>Eingabeblatt!J30</f>
        <v>Projekt 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291" t="str">
        <f>A54</f>
        <v>Projekt 8</v>
      </c>
      <c r="AH54" s="292"/>
      <c r="AI54" s="250">
        <f t="shared" si="3"/>
        <v>0</v>
      </c>
      <c r="AJ54" s="111"/>
      <c r="AK54" s="112">
        <f>Januar!AL54</f>
        <v>0</v>
      </c>
      <c r="AL54" s="251">
        <f>AJ54+AK54+SUM(B54:AF54)</f>
        <v>0</v>
      </c>
      <c r="AM54" s="133"/>
    </row>
    <row r="55" spans="1:39" s="126" customFormat="1" ht="19.5" customHeight="1" outlineLevel="1">
      <c r="A55" s="138" t="str">
        <f>Eingabeblatt!J31</f>
        <v>Projekt 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291" t="str">
        <f>A55</f>
        <v>Projekt 9</v>
      </c>
      <c r="AH55" s="292"/>
      <c r="AI55" s="250">
        <f t="shared" si="3"/>
        <v>0</v>
      </c>
      <c r="AJ55" s="111"/>
      <c r="AK55" s="112">
        <f>Januar!AL55</f>
        <v>0</v>
      </c>
      <c r="AL55" s="251">
        <f>AJ55+AK55+SUM(B55:AF55)</f>
        <v>0</v>
      </c>
      <c r="AM55" s="133"/>
    </row>
    <row r="56" spans="1:39" s="293" customFormat="1" ht="18" customHeight="1">
      <c r="A56" s="306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11"/>
      <c r="AH56" s="313"/>
      <c r="AI56" s="312"/>
      <c r="AJ56" s="312"/>
      <c r="AK56" s="307"/>
      <c r="AL56" s="308"/>
      <c r="AM56" s="303"/>
    </row>
    <row r="57" spans="1:39" s="126" customFormat="1" ht="19.5" customHeight="1" outlineLevel="1">
      <c r="A57" s="138" t="str">
        <f>Eingabeblatt!J32</f>
        <v>Projekt 10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291" t="str">
        <f>A57</f>
        <v>Projekt 10</v>
      </c>
      <c r="AH57" s="292"/>
      <c r="AI57" s="250">
        <f t="shared" si="3"/>
        <v>0</v>
      </c>
      <c r="AJ57" s="111"/>
      <c r="AK57" s="112">
        <f>Januar!AL57</f>
        <v>0</v>
      </c>
      <c r="AL57" s="251">
        <f>AJ57+AK57+SUM(B57:AF57)</f>
        <v>0</v>
      </c>
      <c r="AM57" s="133"/>
    </row>
    <row r="58" spans="1:39" s="126" customFormat="1" ht="19.5" customHeight="1" outlineLevel="1">
      <c r="A58" s="138" t="str">
        <f>Eingabeblatt!J33</f>
        <v>Projekt 11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291" t="str">
        <f>A58</f>
        <v>Projekt 11</v>
      </c>
      <c r="AH58" s="292"/>
      <c r="AI58" s="250">
        <f t="shared" si="3"/>
        <v>0</v>
      </c>
      <c r="AJ58" s="111"/>
      <c r="AK58" s="112">
        <f>Januar!AL58</f>
        <v>0</v>
      </c>
      <c r="AL58" s="251">
        <f>AJ58+AK58+SUM(B58:AF58)</f>
        <v>0</v>
      </c>
      <c r="AM58" s="133"/>
    </row>
    <row r="59" spans="1:39" s="126" customFormat="1" ht="19.5" customHeight="1" outlineLevel="1">
      <c r="A59" s="138" t="str">
        <f>Eingabeblatt!J34</f>
        <v>Projekt 12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291" t="str">
        <f>A59</f>
        <v>Projekt 12</v>
      </c>
      <c r="AH59" s="335"/>
      <c r="AI59" s="111">
        <f t="shared" si="3"/>
        <v>0</v>
      </c>
      <c r="AJ59" s="111"/>
      <c r="AK59" s="112">
        <f>Januar!AL59</f>
        <v>0</v>
      </c>
      <c r="AL59" s="146">
        <f>AJ59+AK59+SUM(B59:AF59)</f>
        <v>0</v>
      </c>
      <c r="AM59" s="336"/>
    </row>
    <row r="60" spans="1:39" s="126" customFormat="1" ht="30" customHeight="1">
      <c r="A60" s="148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148"/>
      <c r="AH60" s="124"/>
      <c r="AI60" s="113"/>
      <c r="AJ60" s="254"/>
      <c r="AK60" s="254"/>
      <c r="AL60" s="255"/>
      <c r="AM60" s="252"/>
    </row>
    <row r="61" spans="1:39" s="235" customFormat="1" ht="30" customHeight="1">
      <c r="A61" s="236" t="s">
        <v>120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8"/>
      <c r="AH61" s="233"/>
      <c r="AI61" s="231"/>
      <c r="AJ61" s="231"/>
      <c r="AK61" s="231"/>
      <c r="AL61" s="239"/>
      <c r="AM61" s="230"/>
    </row>
    <row r="62" spans="1:39" s="235" customFormat="1" ht="49.5" customHeight="1">
      <c r="A62" s="237" t="s">
        <v>37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2"/>
      <c r="AH62" s="233"/>
      <c r="AI62" s="230"/>
      <c r="AJ62" s="230"/>
      <c r="AK62" s="230"/>
      <c r="AL62" s="234"/>
      <c r="AM62" s="230"/>
    </row>
    <row r="63" spans="1:39" ht="49.5" customHeight="1">
      <c r="A63" s="40" t="s">
        <v>121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8"/>
      <c r="P63" s="28"/>
      <c r="Q63" s="50" t="s">
        <v>123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28"/>
      <c r="AF63" s="28"/>
      <c r="AG63" s="51" t="s">
        <v>122</v>
      </c>
      <c r="AH63" s="52"/>
      <c r="AI63" s="40"/>
      <c r="AJ63" s="40"/>
      <c r="AK63" s="40"/>
      <c r="AL63" s="53"/>
      <c r="AM63" s="40"/>
    </row>
    <row r="64" spans="1:39" ht="15">
      <c r="A64" s="2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9"/>
      <c r="AH64" s="41"/>
      <c r="AI64" s="20"/>
      <c r="AJ64" s="20"/>
      <c r="AK64" s="20"/>
      <c r="AL64" s="13"/>
      <c r="AM64" s="20"/>
    </row>
    <row r="65" spans="1:39" ht="15">
      <c r="A65" s="20" t="s">
        <v>124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9"/>
      <c r="AH65" s="41"/>
      <c r="AI65" s="20"/>
      <c r="AJ65" s="20"/>
      <c r="AK65" s="20"/>
      <c r="AL65" s="13"/>
      <c r="AM65" s="20"/>
    </row>
    <row r="66" spans="1:39" ht="15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9"/>
      <c r="AH66" s="41"/>
      <c r="AI66" s="20"/>
      <c r="AJ66" s="20"/>
      <c r="AK66" s="20"/>
      <c r="AL66" s="13"/>
      <c r="AM66" s="20"/>
    </row>
    <row r="67" spans="2:38" ht="1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  <c r="AL67" s="57"/>
    </row>
    <row r="68" spans="2:38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5"/>
      <c r="AL68" s="57"/>
    </row>
    <row r="69" spans="2:38" ht="1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5"/>
      <c r="AL69" s="57"/>
    </row>
    <row r="70" spans="2:38" ht="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5"/>
      <c r="AL70" s="57"/>
    </row>
    <row r="71" spans="2:38" ht="1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5"/>
      <c r="AL71" s="57"/>
    </row>
    <row r="72" spans="2:38" ht="1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5"/>
      <c r="AL72" s="57"/>
    </row>
    <row r="73" spans="2:33" ht="1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5"/>
    </row>
    <row r="74" spans="2:33" ht="1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5"/>
    </row>
    <row r="75" spans="2:33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5"/>
    </row>
    <row r="76" spans="2:33" ht="1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</row>
    <row r="77" spans="2:33" ht="1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</row>
    <row r="78" spans="2:33" ht="1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</row>
    <row r="79" spans="2:33" ht="1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5"/>
    </row>
    <row r="80" spans="2:33" ht="1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5"/>
    </row>
    <row r="81" spans="2:33" ht="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5"/>
    </row>
    <row r="82" spans="2:33" ht="1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5"/>
    </row>
    <row r="83" spans="2:33" ht="1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5"/>
    </row>
    <row r="84" spans="2:33" ht="1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5"/>
    </row>
    <row r="85" spans="2:33" ht="1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5"/>
    </row>
    <row r="86" spans="2:33" ht="1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5"/>
    </row>
    <row r="87" spans="2:33" ht="1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5"/>
    </row>
  </sheetData>
  <sheetProtection formatCells="0" selectLockedCells="1"/>
  <mergeCells count="8">
    <mergeCell ref="B62:N62"/>
    <mergeCell ref="AH7:AI7"/>
    <mergeCell ref="G1:H1"/>
    <mergeCell ref="D2:O2"/>
    <mergeCell ref="D3:O3"/>
    <mergeCell ref="D4:O4"/>
    <mergeCell ref="D5:O5"/>
    <mergeCell ref="X2:Y2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orientation="landscape" paperSize="9" scale="35" r:id="rId3"/>
  <headerFooter alignWithMargins="0">
    <oddFooter>&amp;L&amp;"Arial,Standard"&amp;11Monatsabrechnung &amp;A&amp;C&amp;"Arial,Standard"&amp;11&amp;D&amp;R&amp;"Arial,Standard"&amp;11&amp;P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B8" sqref="B8"/>
    </sheetView>
  </sheetViews>
  <sheetFormatPr defaultColWidth="11.00390625" defaultRowHeight="12.75" outlineLevelRow="1" outlineLevelCol="1"/>
  <cols>
    <col min="1" max="1" width="17.625" style="42" customWidth="1"/>
    <col min="2" max="32" width="5.75390625" style="42" customWidth="1"/>
    <col min="33" max="33" width="18.375" style="59" customWidth="1"/>
    <col min="34" max="34" width="2.375" style="56" customWidth="1"/>
    <col min="35" max="35" width="9.125" style="42" customWidth="1"/>
    <col min="36" max="36" width="11.625" style="42" customWidth="1" outlineLevel="1"/>
    <col min="37" max="37" width="10.625" style="42" customWidth="1" outlineLevel="1"/>
    <col min="38" max="38" width="10.625" style="58" customWidth="1" outlineLevel="1"/>
    <col min="39" max="39" width="12.625" style="42" customWidth="1"/>
    <col min="40" max="16384" width="10.75390625" style="42" customWidth="1"/>
  </cols>
  <sheetData>
    <row r="1" spans="1:39" s="39" customFormat="1" ht="23.25">
      <c r="A1" s="244" t="str">
        <f>Eingabeblatt!A1</f>
        <v>Arbeitszeittabelle</v>
      </c>
      <c r="B1" s="33"/>
      <c r="C1" s="33"/>
      <c r="D1" s="33"/>
      <c r="E1" s="33"/>
      <c r="F1" s="34" t="str">
        <f>Eingabeblatt!A14</f>
        <v>März</v>
      </c>
      <c r="G1" s="409">
        <f>Eingabeblatt!B2</f>
        <v>2008</v>
      </c>
      <c r="H1" s="409"/>
      <c r="I1" s="33"/>
      <c r="J1" s="33"/>
      <c r="K1" s="33"/>
      <c r="L1" s="33"/>
      <c r="M1" s="33"/>
      <c r="N1" s="33"/>
      <c r="O1" s="33"/>
      <c r="P1" s="33"/>
      <c r="Q1" s="33"/>
      <c r="R1" s="35"/>
      <c r="S1" s="33"/>
      <c r="T1" s="33"/>
      <c r="U1" s="33"/>
      <c r="V1" s="36"/>
      <c r="W1" s="36"/>
      <c r="X1" s="33"/>
      <c r="Y1" s="35"/>
      <c r="Z1" s="33"/>
      <c r="AA1" s="33"/>
      <c r="AB1" s="33"/>
      <c r="AC1" s="33"/>
      <c r="AD1" s="33"/>
      <c r="AE1" s="33"/>
      <c r="AF1" s="33"/>
      <c r="AG1" s="32"/>
      <c r="AH1" s="37"/>
      <c r="AI1" s="33"/>
      <c r="AJ1" s="33"/>
      <c r="AK1" s="33"/>
      <c r="AL1" s="245"/>
      <c r="AM1" s="38" t="str">
        <f>Eingabeblatt!L1</f>
        <v>Version 1.4.0</v>
      </c>
    </row>
    <row r="2" spans="1:39" s="126" customFormat="1" ht="19.5" customHeight="1">
      <c r="A2" s="99"/>
      <c r="B2" s="77" t="str">
        <f>Eingabeblatt!A3</f>
        <v>Name</v>
      </c>
      <c r="C2" s="127"/>
      <c r="D2" s="410" t="str">
        <f>Eingabeblatt!B3</f>
        <v>Name Arbeitnehmer/in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  <c r="P2" s="70"/>
      <c r="Q2" s="77" t="s">
        <v>111</v>
      </c>
      <c r="R2" s="268"/>
      <c r="S2" s="127"/>
      <c r="T2" s="127"/>
      <c r="U2" s="127"/>
      <c r="V2" s="269"/>
      <c r="W2" s="269"/>
      <c r="X2" s="416">
        <f>IF(Eingabeblatt!H14="","-     ",Eingabeblatt!H14)</f>
        <v>100</v>
      </c>
      <c r="Y2" s="416"/>
      <c r="Z2" s="128" t="s">
        <v>93</v>
      </c>
      <c r="AA2" s="70"/>
      <c r="AB2" s="70"/>
      <c r="AC2" s="70"/>
      <c r="AD2" s="70"/>
      <c r="AE2" s="70"/>
      <c r="AF2" s="70"/>
      <c r="AG2" s="69"/>
      <c r="AH2" s="124"/>
      <c r="AI2" s="70"/>
      <c r="AJ2" s="70"/>
      <c r="AK2" s="70"/>
      <c r="AL2" s="125"/>
      <c r="AM2" s="70"/>
    </row>
    <row r="3" spans="1:39" s="126" customFormat="1" ht="19.5" customHeight="1">
      <c r="A3" s="118"/>
      <c r="B3" s="77" t="str">
        <f>Eingabeblatt!H2</f>
        <v>Funktion</v>
      </c>
      <c r="C3" s="127"/>
      <c r="D3" s="412" t="str">
        <f>Eingabeblatt!I2</f>
        <v>Funktionsbeschreibung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  <c r="P3" s="70"/>
      <c r="Q3" s="68" t="s">
        <v>109</v>
      </c>
      <c r="R3" s="122"/>
      <c r="S3" s="122"/>
      <c r="T3" s="122"/>
      <c r="U3" s="122"/>
      <c r="V3" s="265"/>
      <c r="W3" s="265"/>
      <c r="X3" s="266"/>
      <c r="Y3" s="267">
        <f>Eingabeblatt!J14</f>
        <v>0.35</v>
      </c>
      <c r="Z3" s="123" t="s">
        <v>110</v>
      </c>
      <c r="AA3" s="70"/>
      <c r="AB3" s="70"/>
      <c r="AC3" s="70"/>
      <c r="AD3" s="70"/>
      <c r="AE3" s="70"/>
      <c r="AF3" s="70"/>
      <c r="AG3" s="69"/>
      <c r="AH3" s="124"/>
      <c r="AI3" s="70"/>
      <c r="AJ3" s="70"/>
      <c r="AK3" s="70"/>
      <c r="AL3" s="125"/>
      <c r="AM3" s="70"/>
    </row>
    <row r="4" spans="1:39" s="126" customFormat="1" ht="19.5" customHeight="1">
      <c r="A4" s="118"/>
      <c r="B4" s="77" t="str">
        <f>Eingabeblatt!H3</f>
        <v>Institut</v>
      </c>
      <c r="C4" s="127"/>
      <c r="D4" s="412" t="str">
        <f>Eingabeblatt!I3</f>
        <v>Angabe Institut</v>
      </c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3"/>
      <c r="P4" s="70"/>
      <c r="Q4" s="118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69"/>
      <c r="AH4" s="124"/>
      <c r="AI4" s="70"/>
      <c r="AJ4" s="70"/>
      <c r="AK4" s="70"/>
      <c r="AL4" s="125"/>
      <c r="AM4" s="70"/>
    </row>
    <row r="5" spans="1:39" s="126" customFormat="1" ht="19.5" customHeight="1">
      <c r="A5" s="118"/>
      <c r="B5" s="68" t="str">
        <f>Eingabeblatt!H4</f>
        <v>Abteilung</v>
      </c>
      <c r="C5" s="122"/>
      <c r="D5" s="414" t="str">
        <f>Eingabeblatt!I4</f>
        <v>Angabe Abteilung</v>
      </c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5"/>
      <c r="P5" s="70"/>
      <c r="Q5" s="11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 t="s">
        <v>125</v>
      </c>
      <c r="AG5" s="69"/>
      <c r="AH5" s="124"/>
      <c r="AI5" s="70"/>
      <c r="AJ5" s="70"/>
      <c r="AK5" s="70"/>
      <c r="AL5" s="125"/>
      <c r="AM5" s="70"/>
    </row>
    <row r="6" spans="1:39" s="126" customFormat="1" ht="19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69"/>
      <c r="AH6" s="124"/>
      <c r="AI6" s="70"/>
      <c r="AJ6" s="70"/>
      <c r="AK6" s="70"/>
      <c r="AL6" s="125"/>
      <c r="AM6" s="70"/>
    </row>
    <row r="7" spans="1:39" s="45" customFormat="1" ht="45">
      <c r="A7" s="248" t="s">
        <v>72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3">
        <v>30</v>
      </c>
      <c r="AF7" s="274">
        <v>31</v>
      </c>
      <c r="AG7" s="249" t="str">
        <f aca="true" t="shared" si="0" ref="AG7:AG16">A7</f>
        <v>Tag</v>
      </c>
      <c r="AH7" s="407" t="s">
        <v>133</v>
      </c>
      <c r="AI7" s="408"/>
      <c r="AJ7" s="8" t="s">
        <v>0</v>
      </c>
      <c r="AK7" s="8" t="s">
        <v>126</v>
      </c>
      <c r="AL7" s="44" t="s">
        <v>66</v>
      </c>
      <c r="AM7" s="8" t="s">
        <v>128</v>
      </c>
    </row>
    <row r="8" spans="1:39" s="126" customFormat="1" ht="19.5" customHeight="1">
      <c r="A8" s="134" t="s">
        <v>73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5" t="str">
        <f t="shared" si="0"/>
        <v>ein</v>
      </c>
      <c r="AH8" s="124"/>
      <c r="AI8" s="272"/>
      <c r="AJ8" s="174"/>
      <c r="AK8" s="132"/>
      <c r="AL8" s="133"/>
      <c r="AM8" s="132"/>
    </row>
    <row r="9" spans="1:39" s="126" customFormat="1" ht="19.5" customHeight="1">
      <c r="A9" s="134" t="s">
        <v>74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5" t="str">
        <f t="shared" si="0"/>
        <v>aus</v>
      </c>
      <c r="AH9" s="124"/>
      <c r="AI9" s="272"/>
      <c r="AJ9" s="174"/>
      <c r="AK9" s="132"/>
      <c r="AL9" s="133"/>
      <c r="AM9" s="132"/>
    </row>
    <row r="10" spans="1:39" s="126" customFormat="1" ht="19.5" customHeight="1">
      <c r="A10" s="134" t="s">
        <v>73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5" t="str">
        <f t="shared" si="0"/>
        <v>ein</v>
      </c>
      <c r="AH10" s="124"/>
      <c r="AI10" s="272"/>
      <c r="AJ10" s="174"/>
      <c r="AK10" s="132"/>
      <c r="AL10" s="133"/>
      <c r="AM10" s="132"/>
    </row>
    <row r="11" spans="1:39" s="126" customFormat="1" ht="19.5" customHeight="1">
      <c r="A11" s="134" t="s">
        <v>74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5" t="str">
        <f t="shared" si="0"/>
        <v>aus</v>
      </c>
      <c r="AH11" s="124"/>
      <c r="AI11" s="145"/>
      <c r="AJ11" s="132"/>
      <c r="AK11" s="132"/>
      <c r="AL11" s="133"/>
      <c r="AM11" s="132"/>
    </row>
    <row r="12" spans="1:39" s="126" customFormat="1" ht="19.5" customHeight="1">
      <c r="A12" s="134" t="s">
        <v>73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5" t="str">
        <f t="shared" si="0"/>
        <v>ein</v>
      </c>
      <c r="AH12" s="124"/>
      <c r="AI12" s="145"/>
      <c r="AJ12" s="132"/>
      <c r="AK12" s="132"/>
      <c r="AL12" s="133"/>
      <c r="AM12" s="132"/>
    </row>
    <row r="13" spans="1:39" s="126" customFormat="1" ht="19.5" customHeight="1">
      <c r="A13" s="134" t="s">
        <v>74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35" t="str">
        <f t="shared" si="0"/>
        <v>aus</v>
      </c>
      <c r="AH13" s="124"/>
      <c r="AI13" s="145"/>
      <c r="AJ13" s="132"/>
      <c r="AK13" s="132"/>
      <c r="AL13" s="133"/>
      <c r="AM13" s="132"/>
    </row>
    <row r="14" spans="1:39" s="126" customFormat="1" ht="19.5" customHeight="1">
      <c r="A14" s="150" t="str">
        <f>Januar!A14</f>
        <v>AZ-Saldo</v>
      </c>
      <c r="B14" s="157">
        <f aca="true" t="shared" si="1" ref="B14:AF14">(B9-B8)+(B11-B10)+(B13-B12)+B29+B31+B32+B33+B34+B35+B36+B37+B38+B39+B40+B41+B42+B43</f>
        <v>0</v>
      </c>
      <c r="C14" s="157">
        <f t="shared" si="1"/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0</v>
      </c>
      <c r="H14" s="157">
        <f t="shared" si="1"/>
        <v>0</v>
      </c>
      <c r="I14" s="157">
        <f t="shared" si="1"/>
        <v>0</v>
      </c>
      <c r="J14" s="157">
        <f t="shared" si="1"/>
        <v>0</v>
      </c>
      <c r="K14" s="157">
        <f t="shared" si="1"/>
        <v>0</v>
      </c>
      <c r="L14" s="157">
        <f t="shared" si="1"/>
        <v>0</v>
      </c>
      <c r="M14" s="157">
        <f t="shared" si="1"/>
        <v>0</v>
      </c>
      <c r="N14" s="157">
        <f t="shared" si="1"/>
        <v>0</v>
      </c>
      <c r="O14" s="157">
        <f t="shared" si="1"/>
        <v>0</v>
      </c>
      <c r="P14" s="157">
        <f t="shared" si="1"/>
        <v>0</v>
      </c>
      <c r="Q14" s="157">
        <f t="shared" si="1"/>
        <v>0</v>
      </c>
      <c r="R14" s="157">
        <f t="shared" si="1"/>
        <v>0</v>
      </c>
      <c r="S14" s="157">
        <f t="shared" si="1"/>
        <v>0</v>
      </c>
      <c r="T14" s="157">
        <f t="shared" si="1"/>
        <v>0</v>
      </c>
      <c r="U14" s="157">
        <f t="shared" si="1"/>
        <v>0</v>
      </c>
      <c r="V14" s="157">
        <f t="shared" si="1"/>
        <v>0</v>
      </c>
      <c r="W14" s="157">
        <f t="shared" si="1"/>
        <v>0</v>
      </c>
      <c r="X14" s="157">
        <f t="shared" si="1"/>
        <v>0</v>
      </c>
      <c r="Y14" s="157">
        <f t="shared" si="1"/>
        <v>0</v>
      </c>
      <c r="Z14" s="157">
        <f t="shared" si="1"/>
        <v>0</v>
      </c>
      <c r="AA14" s="157">
        <f t="shared" si="1"/>
        <v>0</v>
      </c>
      <c r="AB14" s="157">
        <f t="shared" si="1"/>
        <v>0</v>
      </c>
      <c r="AC14" s="157">
        <f t="shared" si="1"/>
        <v>0</v>
      </c>
      <c r="AD14" s="157">
        <f t="shared" si="1"/>
        <v>0</v>
      </c>
      <c r="AE14" s="157">
        <f t="shared" si="1"/>
        <v>0</v>
      </c>
      <c r="AF14" s="153">
        <f t="shared" si="1"/>
        <v>0</v>
      </c>
      <c r="AG14" s="150" t="str">
        <f t="shared" si="0"/>
        <v>AZ-Saldo</v>
      </c>
      <c r="AH14" s="139"/>
      <c r="AI14" s="111">
        <f>SUM(B14:AF14)</f>
        <v>0</v>
      </c>
      <c r="AJ14" s="132"/>
      <c r="AK14" s="132"/>
      <c r="AL14" s="133"/>
      <c r="AM14" s="132"/>
    </row>
    <row r="15" spans="1:39" s="126" customFormat="1" ht="19.5" customHeight="1" outlineLevel="1">
      <c r="A15" s="138" t="str">
        <f>Januar!A15</f>
        <v>Angeordnete ÜZ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164"/>
      <c r="AG15" s="138" t="str">
        <f t="shared" si="0"/>
        <v>Angeordnete ÜZ</v>
      </c>
      <c r="AH15" s="139"/>
      <c r="AI15" s="111">
        <f>SUM(B15:AF15)</f>
        <v>0</v>
      </c>
      <c r="AJ15" s="132"/>
      <c r="AK15" s="132"/>
      <c r="AL15" s="133"/>
      <c r="AM15" s="132"/>
    </row>
    <row r="16" spans="1:39" s="126" customFormat="1" ht="19.5" customHeight="1" outlineLevel="1">
      <c r="A16" s="138" t="str">
        <f>Januar!A16</f>
        <v>Kompensation ÜZ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164"/>
      <c r="AG16" s="138" t="str">
        <f t="shared" si="0"/>
        <v>Kompensation ÜZ</v>
      </c>
      <c r="AH16" s="139"/>
      <c r="AI16" s="111">
        <f>SUM(B16:AF16)</f>
        <v>0</v>
      </c>
      <c r="AJ16" s="132"/>
      <c r="AK16" s="132"/>
      <c r="AL16" s="133"/>
      <c r="AM16" s="132"/>
    </row>
    <row r="17" spans="1:39" s="264" customFormat="1" ht="30.75" customHeight="1" outlineLevel="1">
      <c r="A17" s="27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2"/>
      <c r="AG17" s="67" t="s">
        <v>172</v>
      </c>
      <c r="AH17" s="169"/>
      <c r="AI17" s="172">
        <f>AI14-AI15+AI16</f>
        <v>0</v>
      </c>
      <c r="AJ17" s="167"/>
      <c r="AK17" s="167"/>
      <c r="AL17" s="168"/>
      <c r="AM17" s="167"/>
    </row>
    <row r="18" spans="1:39" s="126" customFormat="1" ht="19.5" customHeight="1">
      <c r="A18" s="134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7"/>
      <c r="AG18" s="138" t="s">
        <v>98</v>
      </c>
      <c r="AH18" s="139"/>
      <c r="AI18" s="111">
        <f>Eingabeblatt!I14</f>
        <v>6.550000000000001</v>
      </c>
      <c r="AJ18" s="132"/>
      <c r="AK18" s="132"/>
      <c r="AL18" s="133"/>
      <c r="AM18" s="132"/>
    </row>
    <row r="19" spans="1:39" s="48" customFormat="1" ht="30.75" customHeight="1" outlineLevel="1">
      <c r="A19" s="4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47"/>
      <c r="AG19" s="67" t="s">
        <v>118</v>
      </c>
      <c r="AH19" s="169"/>
      <c r="AI19" s="172">
        <f>AI14-AI18-AI15+AI16</f>
        <v>-6.550000000000001</v>
      </c>
      <c r="AJ19" s="167"/>
      <c r="AK19" s="167"/>
      <c r="AL19" s="168"/>
      <c r="AM19" s="31"/>
    </row>
    <row r="20" spans="1:39" s="48" customFormat="1" ht="30.75" customHeight="1" outlineLevel="1">
      <c r="A20" s="4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275"/>
      <c r="AG20" s="279" t="s">
        <v>117</v>
      </c>
      <c r="AH20" s="280" t="s">
        <v>99</v>
      </c>
      <c r="AI20" s="281"/>
      <c r="AJ20" s="271"/>
      <c r="AK20" s="167"/>
      <c r="AL20" s="168"/>
      <c r="AM20" s="31"/>
    </row>
    <row r="21" spans="1:39" s="144" customFormat="1" ht="19.5" customHeigh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2"/>
      <c r="AG21" s="143" t="s">
        <v>119</v>
      </c>
      <c r="AH21" s="170"/>
      <c r="AI21" s="171">
        <f>IF(AH20="+",(AI14-AI18+AI20-AI15+AI16),(AI14-AI18-AI20-AI15+AI16))</f>
        <v>-6.550000000000001</v>
      </c>
      <c r="AJ21" s="108"/>
      <c r="AK21" s="108">
        <f>Februar!AL21</f>
        <v>-14.7</v>
      </c>
      <c r="AL21" s="146">
        <f>AI21+AJ21+AK21</f>
        <v>-21.25</v>
      </c>
      <c r="AM21" s="246">
        <f>AL21</f>
        <v>-21.25</v>
      </c>
    </row>
    <row r="22" spans="1:39" s="48" customFormat="1" ht="45.75" customHeight="1" outlineLevel="1">
      <c r="A22" s="46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59"/>
      <c r="AG22" s="276" t="s">
        <v>2</v>
      </c>
      <c r="AH22" s="277"/>
      <c r="AI22" s="258">
        <f>AI15-AI16</f>
        <v>0</v>
      </c>
      <c r="AJ22" s="31"/>
      <c r="AK22" s="31"/>
      <c r="AL22" s="270"/>
      <c r="AM22" s="31"/>
    </row>
    <row r="23" spans="1:39" s="126" customFormat="1" ht="19.5" customHeight="1" outlineLevel="1">
      <c r="A23" s="134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7"/>
      <c r="AG23" s="138" t="s">
        <v>91</v>
      </c>
      <c r="AH23" s="139"/>
      <c r="AI23" s="111">
        <f>IF(AI22&gt;0,(AI22*0.25),0)</f>
        <v>0</v>
      </c>
      <c r="AJ23" s="132"/>
      <c r="AK23" s="132"/>
      <c r="AL23" s="133"/>
      <c r="AM23" s="132"/>
    </row>
    <row r="24" spans="1:39" s="126" customFormat="1" ht="19.5" customHeight="1" outlineLevel="1">
      <c r="A24" s="134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7"/>
      <c r="AG24" s="129" t="s">
        <v>127</v>
      </c>
      <c r="AH24" s="278" t="s">
        <v>99</v>
      </c>
      <c r="AI24" s="290"/>
      <c r="AJ24" s="132"/>
      <c r="AK24" s="132"/>
      <c r="AL24" s="133"/>
      <c r="AM24" s="132"/>
    </row>
    <row r="25" spans="1:39" s="48" customFormat="1" ht="30.75" customHeight="1">
      <c r="A25" s="46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59"/>
      <c r="AG25" s="67" t="s">
        <v>129</v>
      </c>
      <c r="AH25" s="277"/>
      <c r="AI25" s="172">
        <f>IF(AH24="+",(AI22+AI23+AI24),(AI22+AI23-AI24))</f>
        <v>0</v>
      </c>
      <c r="AJ25" s="260"/>
      <c r="AK25" s="260">
        <f>Februar!AL25</f>
        <v>0</v>
      </c>
      <c r="AL25" s="173">
        <f>AI25+AJ25+AK25</f>
        <v>0</v>
      </c>
      <c r="AM25" s="247">
        <f>Jahresabrechnung!I24</f>
        <v>0</v>
      </c>
    </row>
    <row r="26" spans="1:39" s="126" customFormat="1" ht="19.5" customHeight="1">
      <c r="A26" s="13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6"/>
      <c r="AG26" s="134"/>
      <c r="AH26" s="124"/>
      <c r="AI26" s="145"/>
      <c r="AJ26" s="132"/>
      <c r="AK26" s="132"/>
      <c r="AL26" s="133"/>
      <c r="AM26" s="132"/>
    </row>
    <row r="27" spans="1:39" s="126" customFormat="1" ht="19.5" customHeight="1">
      <c r="A27" s="138" t="str">
        <f>Januar!A27</f>
        <v>Kompensation AZ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21"/>
      <c r="AG27" s="138" t="str">
        <f>A27</f>
        <v>Kompensation AZ</v>
      </c>
      <c r="AH27" s="139"/>
      <c r="AI27" s="111">
        <f>SUM(B27:AF27)</f>
        <v>0</v>
      </c>
      <c r="AJ27" s="112">
        <f>Eingabeblatt!L14</f>
        <v>0.43750000000000006</v>
      </c>
      <c r="AK27" s="112">
        <f>Februar!AL27</f>
        <v>0.8750000000000001</v>
      </c>
      <c r="AL27" s="146">
        <f>AJ27+AK27-SUM(B27:AF27)</f>
        <v>1.3125000000000002</v>
      </c>
      <c r="AM27" s="146">
        <f>Eingabeblatt!E33-Jahresabrechnung!C12-Jahresabrechnung!C13-Jahresabrechnung!C14</f>
        <v>5.250000000000001</v>
      </c>
    </row>
    <row r="28" spans="1:39" s="126" customFormat="1" ht="19.5" customHeight="1">
      <c r="A28" s="129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282"/>
      <c r="AG28" s="129"/>
      <c r="AH28" s="131"/>
      <c r="AI28" s="283"/>
      <c r="AJ28" s="137"/>
      <c r="AK28" s="137"/>
      <c r="AL28" s="284"/>
      <c r="AM28" s="132"/>
    </row>
    <row r="29" spans="1:39" s="126" customFormat="1" ht="19.5" customHeight="1">
      <c r="A29" s="138" t="str">
        <f>Januar!A29</f>
        <v>Ferien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21"/>
      <c r="AG29" s="138" t="str">
        <f>A29</f>
        <v>Ferien</v>
      </c>
      <c r="AH29" s="139"/>
      <c r="AI29" s="111">
        <f>SUM(B29:AF29)</f>
        <v>0</v>
      </c>
      <c r="AJ29" s="112">
        <f>Eingabeblatt!K14</f>
        <v>0.5833333333333334</v>
      </c>
      <c r="AK29" s="112">
        <f>Februar!AL29</f>
        <v>1.1666666666666667</v>
      </c>
      <c r="AL29" s="146">
        <f>IF(AH30="+",(AJ29+AK29-SUM(B29:AF29)+AI30),(AJ29+AK29-SUM(B29:AF29)-AI30))</f>
        <v>1.75</v>
      </c>
      <c r="AM29" s="146">
        <f>Eingabeblatt!E31-Jahresabrechnung!K12-Jahresabrechnung!K13-Jahresabrechnung!K14</f>
        <v>6.999999999999999</v>
      </c>
    </row>
    <row r="30" spans="1:39" s="126" customFormat="1" ht="19.5" customHeight="1" outlineLevel="1">
      <c r="A30" s="134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6"/>
      <c r="AG30" s="129" t="s">
        <v>39</v>
      </c>
      <c r="AH30" s="278" t="s">
        <v>99</v>
      </c>
      <c r="AI30" s="285"/>
      <c r="AJ30" s="132"/>
      <c r="AK30" s="132"/>
      <c r="AL30" s="133"/>
      <c r="AM30" s="132"/>
    </row>
    <row r="31" spans="1:39" s="126" customFormat="1" ht="19.5" customHeight="1">
      <c r="A31" s="138" t="str">
        <f>Januar!A31</f>
        <v>Arztbesuch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21"/>
      <c r="AG31" s="138" t="str">
        <f aca="true" t="shared" si="2" ref="AG31:AG43">A31</f>
        <v>Arztbesuch</v>
      </c>
      <c r="AH31" s="139"/>
      <c r="AI31" s="111">
        <f aca="true" t="shared" si="3" ref="AI31:AI59">SUM(B31:AF31)</f>
        <v>0</v>
      </c>
      <c r="AJ31" s="112"/>
      <c r="AK31" s="112">
        <f>Februar!AL31</f>
        <v>0</v>
      </c>
      <c r="AL31" s="146">
        <f aca="true" t="shared" si="4" ref="AL31:AL38">AJ31+AK31+SUM(B31:AF31)</f>
        <v>0</v>
      </c>
      <c r="AM31" s="133"/>
    </row>
    <row r="32" spans="1:39" s="126" customFormat="1" ht="19.5" customHeight="1">
      <c r="A32" s="138" t="str">
        <f>Januar!A32</f>
        <v>Krankheit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21"/>
      <c r="AG32" s="138" t="str">
        <f t="shared" si="2"/>
        <v>Krankheit</v>
      </c>
      <c r="AH32" s="139"/>
      <c r="AI32" s="111">
        <f t="shared" si="3"/>
        <v>0</v>
      </c>
      <c r="AJ32" s="112"/>
      <c r="AK32" s="112">
        <f>Februar!AL32</f>
        <v>0</v>
      </c>
      <c r="AL32" s="146">
        <f t="shared" si="4"/>
        <v>0</v>
      </c>
      <c r="AM32" s="133"/>
    </row>
    <row r="33" spans="1:39" s="126" customFormat="1" ht="19.5" customHeight="1">
      <c r="A33" s="138" t="str">
        <f>Januar!A33</f>
        <v>Berufsunfall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21"/>
      <c r="AG33" s="138" t="str">
        <f t="shared" si="2"/>
        <v>Berufsunfall</v>
      </c>
      <c r="AH33" s="139"/>
      <c r="AI33" s="111">
        <f t="shared" si="3"/>
        <v>0</v>
      </c>
      <c r="AJ33" s="112"/>
      <c r="AK33" s="112">
        <f>Februar!AL33</f>
        <v>0</v>
      </c>
      <c r="AL33" s="146">
        <f t="shared" si="4"/>
        <v>0</v>
      </c>
      <c r="AM33" s="133"/>
    </row>
    <row r="34" spans="1:39" s="126" customFormat="1" ht="19.5" customHeight="1">
      <c r="A34" s="138" t="str">
        <f>Januar!A34</f>
        <v>Nichtberufsunfall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21"/>
      <c r="AG34" s="138" t="str">
        <f t="shared" si="2"/>
        <v>Nichtberufsunfall</v>
      </c>
      <c r="AH34" s="139"/>
      <c r="AI34" s="111">
        <f t="shared" si="3"/>
        <v>0</v>
      </c>
      <c r="AJ34" s="112"/>
      <c r="AK34" s="112">
        <f>Februar!AL34</f>
        <v>0</v>
      </c>
      <c r="AL34" s="146">
        <f t="shared" si="4"/>
        <v>0</v>
      </c>
      <c r="AM34" s="133"/>
    </row>
    <row r="35" spans="1:39" s="126" customFormat="1" ht="19.5" customHeight="1">
      <c r="A35" s="138" t="str">
        <f>Januar!A35</f>
        <v>Militär/Zivilschutz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21"/>
      <c r="AG35" s="138" t="str">
        <f t="shared" si="2"/>
        <v>Militär/Zivilschutz</v>
      </c>
      <c r="AH35" s="139"/>
      <c r="AI35" s="111">
        <f t="shared" si="3"/>
        <v>0</v>
      </c>
      <c r="AJ35" s="112"/>
      <c r="AK35" s="112">
        <f>Februar!AL35</f>
        <v>0</v>
      </c>
      <c r="AL35" s="146">
        <f t="shared" si="4"/>
        <v>0</v>
      </c>
      <c r="AM35" s="133"/>
    </row>
    <row r="36" spans="1:39" s="126" customFormat="1" ht="19.5" customHeight="1">
      <c r="A36" s="138" t="str">
        <f>Januar!A36</f>
        <v>Weiterbildung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21"/>
      <c r="AG36" s="138" t="str">
        <f t="shared" si="2"/>
        <v>Weiterbildung</v>
      </c>
      <c r="AH36" s="139"/>
      <c r="AI36" s="111">
        <f t="shared" si="3"/>
        <v>0</v>
      </c>
      <c r="AJ36" s="112"/>
      <c r="AK36" s="112">
        <f>Februar!AL36</f>
        <v>0</v>
      </c>
      <c r="AL36" s="146">
        <f t="shared" si="4"/>
        <v>0</v>
      </c>
      <c r="AM36" s="133"/>
    </row>
    <row r="37" spans="1:39" s="126" customFormat="1" ht="19.5" customHeight="1">
      <c r="A37" s="138" t="str">
        <f>Januar!A37</f>
        <v>Besoldeter Urlaub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21"/>
      <c r="AG37" s="138" t="str">
        <f t="shared" si="2"/>
        <v>Besoldeter Urlaub</v>
      </c>
      <c r="AH37" s="139"/>
      <c r="AI37" s="111">
        <f t="shared" si="3"/>
        <v>0</v>
      </c>
      <c r="AJ37" s="112"/>
      <c r="AK37" s="112">
        <f>Februar!AL37</f>
        <v>0</v>
      </c>
      <c r="AL37" s="146">
        <f t="shared" si="4"/>
        <v>0</v>
      </c>
      <c r="AM37" s="133"/>
    </row>
    <row r="38" spans="1:39" s="126" customFormat="1" ht="19.5" customHeight="1">
      <c r="A38" s="138" t="str">
        <f>Januar!A38</f>
        <v>Unbesoldeter Urlaub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21"/>
      <c r="AG38" s="138" t="str">
        <f t="shared" si="2"/>
        <v>Unbesoldeter Urlaub</v>
      </c>
      <c r="AH38" s="139"/>
      <c r="AI38" s="111">
        <f t="shared" si="3"/>
        <v>0</v>
      </c>
      <c r="AJ38" s="112"/>
      <c r="AK38" s="112">
        <f>Februar!AL38</f>
        <v>0</v>
      </c>
      <c r="AL38" s="146">
        <f t="shared" si="4"/>
        <v>0</v>
      </c>
      <c r="AM38" s="133"/>
    </row>
    <row r="39" spans="1:39" s="126" customFormat="1" ht="19.5" customHeight="1">
      <c r="A39" s="138" t="str">
        <f>Januar!A39</f>
        <v>Nebenbeschäftigung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21"/>
      <c r="AG39" s="138" t="str">
        <f t="shared" si="2"/>
        <v>Nebenbeschäftigung</v>
      </c>
      <c r="AH39" s="139"/>
      <c r="AI39" s="111">
        <f t="shared" si="3"/>
        <v>0</v>
      </c>
      <c r="AJ39" s="112"/>
      <c r="AK39" s="112">
        <f>Februar!AL39</f>
        <v>0</v>
      </c>
      <c r="AL39" s="146">
        <f>AJ39+AK39-SUM(B39:AF39)</f>
        <v>0</v>
      </c>
      <c r="AM39" s="133"/>
    </row>
    <row r="40" spans="1:39" s="126" customFormat="1" ht="19.5" customHeight="1">
      <c r="A40" s="138" t="str">
        <f>Januar!A40</f>
        <v>DAG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21"/>
      <c r="AG40" s="138" t="str">
        <f t="shared" si="2"/>
        <v>DAG</v>
      </c>
      <c r="AH40" s="139"/>
      <c r="AI40" s="111">
        <f t="shared" si="3"/>
        <v>0</v>
      </c>
      <c r="AJ40" s="112"/>
      <c r="AK40" s="112">
        <f>Februar!AL40</f>
        <v>0</v>
      </c>
      <c r="AL40" s="146">
        <f>AJ40+AK40-SUM(B40:AF40)</f>
        <v>0</v>
      </c>
      <c r="AM40" s="133"/>
    </row>
    <row r="41" spans="1:39" s="126" customFormat="1" ht="19.5" customHeight="1" outlineLevel="1">
      <c r="A41" s="138" t="str">
        <f>Januar!A41</f>
        <v>Frei 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21"/>
      <c r="AG41" s="138" t="str">
        <f t="shared" si="2"/>
        <v>Frei 1</v>
      </c>
      <c r="AH41" s="139"/>
      <c r="AI41" s="111">
        <f t="shared" si="3"/>
        <v>0</v>
      </c>
      <c r="AJ41" s="112"/>
      <c r="AK41" s="112">
        <f>Februar!AL41</f>
        <v>0</v>
      </c>
      <c r="AL41" s="146">
        <f>AJ41+AK41+SUM(B41:AF41)</f>
        <v>0</v>
      </c>
      <c r="AM41" s="133"/>
    </row>
    <row r="42" spans="1:39" s="126" customFormat="1" ht="19.5" customHeight="1" outlineLevel="1">
      <c r="A42" s="138" t="str">
        <f>Januar!A42</f>
        <v>Frei 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21"/>
      <c r="AG42" s="138" t="str">
        <f t="shared" si="2"/>
        <v>Frei 2</v>
      </c>
      <c r="AH42" s="139"/>
      <c r="AI42" s="111">
        <f t="shared" si="3"/>
        <v>0</v>
      </c>
      <c r="AJ42" s="112"/>
      <c r="AK42" s="112">
        <f>Februar!AL42</f>
        <v>0</v>
      </c>
      <c r="AL42" s="146">
        <f>AJ42+AK42+SUM(B42:AF42)</f>
        <v>0</v>
      </c>
      <c r="AM42" s="133"/>
    </row>
    <row r="43" spans="1:39" s="126" customFormat="1" ht="19.5" customHeight="1" outlineLevel="1">
      <c r="A43" s="129" t="str">
        <f>Januar!A43</f>
        <v>Frei 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286"/>
      <c r="AG43" s="129" t="str">
        <f t="shared" si="2"/>
        <v>Frei 3</v>
      </c>
      <c r="AH43" s="287"/>
      <c r="AI43" s="250">
        <f t="shared" si="3"/>
        <v>0</v>
      </c>
      <c r="AJ43" s="253"/>
      <c r="AK43" s="112">
        <f>Februar!AL43</f>
        <v>0</v>
      </c>
      <c r="AL43" s="251">
        <f>AJ43+AK43+SUM(B43:AF43)</f>
        <v>0</v>
      </c>
      <c r="AM43" s="133"/>
    </row>
    <row r="44" spans="1:39" s="126" customFormat="1" ht="18" customHeight="1">
      <c r="A44" s="138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138"/>
      <c r="AH44" s="131"/>
      <c r="AI44" s="254"/>
      <c r="AJ44" s="309"/>
      <c r="AK44" s="309"/>
      <c r="AL44" s="310"/>
      <c r="AM44" s="133"/>
    </row>
    <row r="45" spans="1:39" s="126" customFormat="1" ht="19.5" customHeight="1" outlineLevel="1">
      <c r="A45" s="138" t="str">
        <f>Eingabeblatt!H29</f>
        <v>Projekt 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8" t="str">
        <f>A45</f>
        <v>Projekt 1</v>
      </c>
      <c r="AH45" s="337"/>
      <c r="AI45" s="250">
        <f t="shared" si="3"/>
        <v>0</v>
      </c>
      <c r="AJ45" s="112"/>
      <c r="AK45" s="112">
        <f>Februar!AL45</f>
        <v>0</v>
      </c>
      <c r="AL45" s="251">
        <f>AJ45+AK45+SUM(B45:AF45)</f>
        <v>0</v>
      </c>
      <c r="AM45" s="133"/>
    </row>
    <row r="46" spans="1:39" s="126" customFormat="1" ht="19.5" customHeight="1" outlineLevel="1">
      <c r="A46" s="138" t="str">
        <f>Eingabeblatt!H30</f>
        <v>Projekt 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8" t="str">
        <f>A46</f>
        <v>Projekt 2</v>
      </c>
      <c r="AH46" s="337"/>
      <c r="AI46" s="250">
        <f t="shared" si="3"/>
        <v>0</v>
      </c>
      <c r="AJ46" s="112"/>
      <c r="AK46" s="112">
        <f>Februar!AL46</f>
        <v>0</v>
      </c>
      <c r="AL46" s="251">
        <f>AJ46+AK46+SUM(B46:AF46)</f>
        <v>0</v>
      </c>
      <c r="AM46" s="133"/>
    </row>
    <row r="47" spans="1:39" s="126" customFormat="1" ht="19.5" customHeight="1" outlineLevel="1">
      <c r="A47" s="138" t="str">
        <f>Eingabeblatt!H31</f>
        <v>Projekt 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8" t="str">
        <f>A47</f>
        <v>Projekt 3</v>
      </c>
      <c r="AH47" s="337"/>
      <c r="AI47" s="250">
        <f t="shared" si="3"/>
        <v>0</v>
      </c>
      <c r="AJ47" s="112"/>
      <c r="AK47" s="112">
        <f>Februar!AL47</f>
        <v>0</v>
      </c>
      <c r="AL47" s="251">
        <f>AJ47+AK47+SUM(B47:AF47)</f>
        <v>0</v>
      </c>
      <c r="AM47" s="133"/>
    </row>
    <row r="48" spans="1:39" s="126" customFormat="1" ht="18" customHeight="1">
      <c r="A48" s="306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138"/>
      <c r="AH48" s="338"/>
      <c r="AI48" s="283"/>
      <c r="AJ48" s="309"/>
      <c r="AK48" s="309"/>
      <c r="AL48" s="310"/>
      <c r="AM48" s="133"/>
    </row>
    <row r="49" spans="1:39" s="126" customFormat="1" ht="19.5" customHeight="1" outlineLevel="1">
      <c r="A49" s="138" t="str">
        <f>Eingabeblatt!H32</f>
        <v>Projekt 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8" t="str">
        <f>A49</f>
        <v>Projekt 4</v>
      </c>
      <c r="AH49" s="337"/>
      <c r="AI49" s="250">
        <f t="shared" si="3"/>
        <v>0</v>
      </c>
      <c r="AJ49" s="112"/>
      <c r="AK49" s="112">
        <f>Februar!AL49</f>
        <v>0</v>
      </c>
      <c r="AL49" s="251">
        <f>AJ49+AK49+SUM(B49:AF49)</f>
        <v>0</v>
      </c>
      <c r="AM49" s="133"/>
    </row>
    <row r="50" spans="1:39" s="126" customFormat="1" ht="19.5" customHeight="1" outlineLevel="1">
      <c r="A50" s="138" t="str">
        <f>Eingabeblatt!H33</f>
        <v>Projekt 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8" t="str">
        <f>A50</f>
        <v>Projekt 5</v>
      </c>
      <c r="AH50" s="337"/>
      <c r="AI50" s="250">
        <f t="shared" si="3"/>
        <v>0</v>
      </c>
      <c r="AJ50" s="112"/>
      <c r="AK50" s="112">
        <f>Februar!AL50</f>
        <v>0</v>
      </c>
      <c r="AL50" s="251">
        <f>AJ50+AK50+SUM(B50:AF50)</f>
        <v>0</v>
      </c>
      <c r="AM50" s="133"/>
    </row>
    <row r="51" spans="1:39" s="126" customFormat="1" ht="19.5" customHeight="1" outlineLevel="1">
      <c r="A51" s="138" t="str">
        <f>Eingabeblatt!H34</f>
        <v>Projekt 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8" t="str">
        <f>A51</f>
        <v>Projekt 6</v>
      </c>
      <c r="AH51" s="337"/>
      <c r="AI51" s="250">
        <f t="shared" si="3"/>
        <v>0</v>
      </c>
      <c r="AJ51" s="112"/>
      <c r="AK51" s="112">
        <f>Februar!AL51</f>
        <v>0</v>
      </c>
      <c r="AL51" s="251">
        <f>AJ51+AK51+SUM(B51:AF51)</f>
        <v>0</v>
      </c>
      <c r="AM51" s="133"/>
    </row>
    <row r="52" spans="1:39" s="126" customFormat="1" ht="18" customHeight="1">
      <c r="A52" s="306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138"/>
      <c r="AH52" s="338"/>
      <c r="AI52" s="283"/>
      <c r="AJ52" s="309"/>
      <c r="AK52" s="309"/>
      <c r="AL52" s="310"/>
      <c r="AM52" s="133"/>
    </row>
    <row r="53" spans="1:39" s="126" customFormat="1" ht="19.5" customHeight="1" outlineLevel="1">
      <c r="A53" s="138" t="str">
        <f>Eingabeblatt!J29</f>
        <v>Projekt 7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8" t="str">
        <f>A53</f>
        <v>Projekt 7</v>
      </c>
      <c r="AH53" s="337"/>
      <c r="AI53" s="250">
        <f t="shared" si="3"/>
        <v>0</v>
      </c>
      <c r="AJ53" s="112"/>
      <c r="AK53" s="112">
        <f>Februar!AL53</f>
        <v>0</v>
      </c>
      <c r="AL53" s="251">
        <f>AJ53+AK53+SUM(B53:AF53)</f>
        <v>0</v>
      </c>
      <c r="AM53" s="133"/>
    </row>
    <row r="54" spans="1:39" s="126" customFormat="1" ht="19.5" customHeight="1" outlineLevel="1">
      <c r="A54" s="138" t="str">
        <f>Eingabeblatt!J30</f>
        <v>Projekt 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8" t="str">
        <f>A54</f>
        <v>Projekt 8</v>
      </c>
      <c r="AH54" s="337"/>
      <c r="AI54" s="250">
        <f t="shared" si="3"/>
        <v>0</v>
      </c>
      <c r="AJ54" s="112"/>
      <c r="AK54" s="112">
        <f>Februar!AL54</f>
        <v>0</v>
      </c>
      <c r="AL54" s="251">
        <f>AJ54+AK54+SUM(B54:AF54)</f>
        <v>0</v>
      </c>
      <c r="AM54" s="133"/>
    </row>
    <row r="55" spans="1:39" s="126" customFormat="1" ht="19.5" customHeight="1" outlineLevel="1">
      <c r="A55" s="138" t="str">
        <f>Eingabeblatt!J31</f>
        <v>Projekt 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8" t="str">
        <f>A55</f>
        <v>Projekt 9</v>
      </c>
      <c r="AH55" s="337"/>
      <c r="AI55" s="250">
        <f t="shared" si="3"/>
        <v>0</v>
      </c>
      <c r="AJ55" s="112"/>
      <c r="AK55" s="112">
        <f>Februar!AL55</f>
        <v>0</v>
      </c>
      <c r="AL55" s="251">
        <f>AJ55+AK55+SUM(B55:AF55)</f>
        <v>0</v>
      </c>
      <c r="AM55" s="133"/>
    </row>
    <row r="56" spans="1:39" s="126" customFormat="1" ht="18" customHeight="1">
      <c r="A56" s="306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138"/>
      <c r="AH56" s="338"/>
      <c r="AI56" s="283"/>
      <c r="AJ56" s="309"/>
      <c r="AK56" s="309"/>
      <c r="AL56" s="310"/>
      <c r="AM56" s="133"/>
    </row>
    <row r="57" spans="1:39" s="126" customFormat="1" ht="19.5" customHeight="1" outlineLevel="1">
      <c r="A57" s="138" t="str">
        <f>Eingabeblatt!J32</f>
        <v>Projekt 10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8" t="str">
        <f>A57</f>
        <v>Projekt 10</v>
      </c>
      <c r="AH57" s="337"/>
      <c r="AI57" s="250">
        <f t="shared" si="3"/>
        <v>0</v>
      </c>
      <c r="AJ57" s="112"/>
      <c r="AK57" s="112">
        <f>Februar!AL57</f>
        <v>0</v>
      </c>
      <c r="AL57" s="251">
        <f>AJ57+AK57+SUM(B57:AF57)</f>
        <v>0</v>
      </c>
      <c r="AM57" s="133"/>
    </row>
    <row r="58" spans="1:39" s="126" customFormat="1" ht="19.5" customHeight="1" outlineLevel="1">
      <c r="A58" s="138" t="str">
        <f>Eingabeblatt!J33</f>
        <v>Projekt 11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8" t="str">
        <f>A58</f>
        <v>Projekt 11</v>
      </c>
      <c r="AH58" s="337"/>
      <c r="AI58" s="250">
        <f t="shared" si="3"/>
        <v>0</v>
      </c>
      <c r="AJ58" s="112"/>
      <c r="AK58" s="112">
        <f>Februar!AL58</f>
        <v>0</v>
      </c>
      <c r="AL58" s="251">
        <f>AJ58+AK58+SUM(B58:AF58)</f>
        <v>0</v>
      </c>
      <c r="AM58" s="133"/>
    </row>
    <row r="59" spans="1:39" s="126" customFormat="1" ht="19.5" customHeight="1" outlineLevel="1">
      <c r="A59" s="138" t="str">
        <f>Eingabeblatt!J34</f>
        <v>Projekt 12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8" t="str">
        <f>A59</f>
        <v>Projekt 12</v>
      </c>
      <c r="AH59" s="292"/>
      <c r="AI59" s="250">
        <f t="shared" si="3"/>
        <v>0</v>
      </c>
      <c r="AJ59" s="112"/>
      <c r="AK59" s="112">
        <f>Februar!AL59</f>
        <v>0</v>
      </c>
      <c r="AL59" s="251">
        <f>AJ59+AK59+SUM(B59:AF59)</f>
        <v>0</v>
      </c>
      <c r="AM59" s="336"/>
    </row>
    <row r="60" spans="1:39" s="126" customFormat="1" ht="30" customHeight="1">
      <c r="A60" s="148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148"/>
      <c r="AH60" s="131"/>
      <c r="AI60" s="254"/>
      <c r="AJ60" s="254"/>
      <c r="AK60" s="254"/>
      <c r="AL60" s="255"/>
      <c r="AM60" s="252"/>
    </row>
    <row r="61" spans="1:39" s="235" customFormat="1" ht="30" customHeight="1">
      <c r="A61" s="236" t="s">
        <v>120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8"/>
      <c r="AH61" s="233"/>
      <c r="AI61" s="231"/>
      <c r="AJ61" s="231"/>
      <c r="AK61" s="231"/>
      <c r="AL61" s="239"/>
      <c r="AM61" s="230"/>
    </row>
    <row r="62" spans="1:39" s="235" customFormat="1" ht="49.5" customHeight="1">
      <c r="A62" s="237" t="s">
        <v>37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2"/>
      <c r="AH62" s="233"/>
      <c r="AI62" s="230"/>
      <c r="AJ62" s="230"/>
      <c r="AK62" s="230"/>
      <c r="AL62" s="234"/>
      <c r="AM62" s="230"/>
    </row>
    <row r="63" spans="1:39" ht="49.5" customHeight="1">
      <c r="A63" s="40" t="s">
        <v>121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8"/>
      <c r="P63" s="28"/>
      <c r="Q63" s="50" t="s">
        <v>123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28"/>
      <c r="AF63" s="28"/>
      <c r="AG63" s="51" t="s">
        <v>122</v>
      </c>
      <c r="AH63" s="52"/>
      <c r="AI63" s="40"/>
      <c r="AJ63" s="40"/>
      <c r="AK63" s="40"/>
      <c r="AL63" s="53"/>
      <c r="AM63" s="40"/>
    </row>
    <row r="64" spans="1:39" ht="15">
      <c r="A64" s="2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9"/>
      <c r="AH64" s="41"/>
      <c r="AI64" s="20"/>
      <c r="AJ64" s="20"/>
      <c r="AK64" s="20"/>
      <c r="AL64" s="13"/>
      <c r="AM64" s="20"/>
    </row>
    <row r="65" spans="1:39" ht="15">
      <c r="A65" s="20" t="s">
        <v>124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9"/>
      <c r="AH65" s="41"/>
      <c r="AI65" s="20"/>
      <c r="AJ65" s="20"/>
      <c r="AK65" s="20"/>
      <c r="AL65" s="13"/>
      <c r="AM65" s="20"/>
    </row>
    <row r="66" spans="1:39" ht="15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9"/>
      <c r="AH66" s="41"/>
      <c r="AI66" s="20"/>
      <c r="AJ66" s="20"/>
      <c r="AK66" s="20"/>
      <c r="AL66" s="13"/>
      <c r="AM66" s="20"/>
    </row>
    <row r="67" spans="2:38" ht="1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  <c r="AL67" s="57"/>
    </row>
    <row r="68" spans="2:38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5"/>
      <c r="AL68" s="57"/>
    </row>
    <row r="69" spans="2:38" ht="1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5"/>
      <c r="AL69" s="57"/>
    </row>
    <row r="70" spans="2:38" ht="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5"/>
      <c r="AL70" s="57"/>
    </row>
    <row r="71" spans="2:38" ht="1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5"/>
      <c r="AL71" s="57"/>
    </row>
    <row r="72" spans="2:38" ht="1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5"/>
      <c r="AL72" s="57"/>
    </row>
    <row r="73" spans="2:33" ht="1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5"/>
    </row>
    <row r="74" spans="2:33" ht="1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5"/>
    </row>
    <row r="75" spans="2:33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5"/>
    </row>
    <row r="76" spans="2:33" ht="1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</row>
    <row r="77" spans="2:33" ht="1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</row>
    <row r="78" spans="2:33" ht="1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</row>
    <row r="79" spans="2:33" ht="1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5"/>
    </row>
    <row r="80" spans="2:33" ht="1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5"/>
    </row>
    <row r="81" spans="2:33" ht="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5"/>
    </row>
    <row r="82" spans="2:33" ht="1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5"/>
    </row>
    <row r="83" spans="2:33" ht="1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5"/>
    </row>
    <row r="84" spans="2:33" ht="1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5"/>
    </row>
    <row r="85" spans="2:33" ht="1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5"/>
    </row>
    <row r="86" spans="2:33" ht="1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5"/>
    </row>
    <row r="87" spans="2:33" ht="1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5"/>
    </row>
  </sheetData>
  <sheetProtection formatCells="0" selectLockedCells="1"/>
  <mergeCells count="8">
    <mergeCell ref="B62:N62"/>
    <mergeCell ref="AH7:AI7"/>
    <mergeCell ref="G1:H1"/>
    <mergeCell ref="D2:O2"/>
    <mergeCell ref="D3:O3"/>
    <mergeCell ref="D4:O4"/>
    <mergeCell ref="D5:O5"/>
    <mergeCell ref="X2:Y2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orientation="landscape" paperSize="9" scale="35" r:id="rId3"/>
  <headerFooter alignWithMargins="0">
    <oddFooter>&amp;L&amp;"Arial,Standard"&amp;11Monatsabrechnung &amp;A&amp;C&amp;"Arial,Standard"&amp;11&amp;D&amp;R&amp;"Arial,Standard"&amp;11&amp;P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B8" sqref="B8"/>
    </sheetView>
  </sheetViews>
  <sheetFormatPr defaultColWidth="11.00390625" defaultRowHeight="12.75" outlineLevelRow="1" outlineLevelCol="1"/>
  <cols>
    <col min="1" max="1" width="17.625" style="42" customWidth="1"/>
    <col min="2" max="32" width="5.75390625" style="42" customWidth="1"/>
    <col min="33" max="33" width="18.375" style="59" customWidth="1"/>
    <col min="34" max="34" width="2.375" style="56" customWidth="1"/>
    <col min="35" max="35" width="9.125" style="42" customWidth="1"/>
    <col min="36" max="36" width="11.625" style="42" customWidth="1" outlineLevel="1"/>
    <col min="37" max="37" width="10.625" style="42" customWidth="1" outlineLevel="1"/>
    <col min="38" max="38" width="10.625" style="58" customWidth="1" outlineLevel="1"/>
    <col min="39" max="39" width="12.625" style="42" customWidth="1"/>
    <col min="40" max="16384" width="10.75390625" style="42" customWidth="1"/>
  </cols>
  <sheetData>
    <row r="1" spans="1:39" s="39" customFormat="1" ht="23.25">
      <c r="A1" s="244" t="str">
        <f>Eingabeblatt!A1</f>
        <v>Arbeitszeittabelle</v>
      </c>
      <c r="B1" s="33"/>
      <c r="C1" s="33"/>
      <c r="D1" s="33"/>
      <c r="E1" s="33"/>
      <c r="F1" s="34" t="str">
        <f>Eingabeblatt!A15</f>
        <v>April</v>
      </c>
      <c r="G1" s="409">
        <f>Eingabeblatt!B2</f>
        <v>2008</v>
      </c>
      <c r="H1" s="409"/>
      <c r="I1" s="33"/>
      <c r="J1" s="33"/>
      <c r="K1" s="33"/>
      <c r="L1" s="33"/>
      <c r="M1" s="33"/>
      <c r="N1" s="33"/>
      <c r="O1" s="33"/>
      <c r="P1" s="33"/>
      <c r="Q1" s="33"/>
      <c r="R1" s="35"/>
      <c r="S1" s="33"/>
      <c r="T1" s="33"/>
      <c r="U1" s="33"/>
      <c r="V1" s="36"/>
      <c r="W1" s="36"/>
      <c r="X1" s="33"/>
      <c r="Y1" s="35"/>
      <c r="Z1" s="33"/>
      <c r="AA1" s="33"/>
      <c r="AB1" s="33"/>
      <c r="AC1" s="33"/>
      <c r="AD1" s="33"/>
      <c r="AE1" s="33"/>
      <c r="AF1" s="33"/>
      <c r="AG1" s="32"/>
      <c r="AH1" s="37"/>
      <c r="AI1" s="33"/>
      <c r="AJ1" s="33"/>
      <c r="AK1" s="33"/>
      <c r="AL1" s="245"/>
      <c r="AM1" s="38" t="str">
        <f>Eingabeblatt!L1</f>
        <v>Version 1.4.0</v>
      </c>
    </row>
    <row r="2" spans="1:39" s="126" customFormat="1" ht="19.5" customHeight="1">
      <c r="A2" s="99"/>
      <c r="B2" s="77" t="str">
        <f>Eingabeblatt!A3</f>
        <v>Name</v>
      </c>
      <c r="C2" s="127"/>
      <c r="D2" s="410" t="str">
        <f>Eingabeblatt!B3</f>
        <v>Name Arbeitnehmer/in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  <c r="P2" s="70"/>
      <c r="Q2" s="77" t="s">
        <v>111</v>
      </c>
      <c r="R2" s="268"/>
      <c r="S2" s="127"/>
      <c r="T2" s="127"/>
      <c r="U2" s="127"/>
      <c r="V2" s="269"/>
      <c r="W2" s="269"/>
      <c r="X2" s="416">
        <f>IF(Eingabeblatt!H15="","-     ",Eingabeblatt!H15)</f>
        <v>100</v>
      </c>
      <c r="Y2" s="416"/>
      <c r="Z2" s="128" t="s">
        <v>93</v>
      </c>
      <c r="AA2" s="70"/>
      <c r="AB2" s="70"/>
      <c r="AC2" s="70"/>
      <c r="AD2" s="70"/>
      <c r="AE2" s="70"/>
      <c r="AF2" s="70"/>
      <c r="AG2" s="69"/>
      <c r="AH2" s="124"/>
      <c r="AI2" s="70"/>
      <c r="AJ2" s="70"/>
      <c r="AK2" s="70"/>
      <c r="AL2" s="125"/>
      <c r="AM2" s="70"/>
    </row>
    <row r="3" spans="1:39" s="126" customFormat="1" ht="19.5" customHeight="1">
      <c r="A3" s="118"/>
      <c r="B3" s="77" t="str">
        <f>Eingabeblatt!H2</f>
        <v>Funktion</v>
      </c>
      <c r="C3" s="127"/>
      <c r="D3" s="412" t="str">
        <f>Eingabeblatt!I2</f>
        <v>Funktionsbeschreibung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  <c r="P3" s="70"/>
      <c r="Q3" s="68" t="s">
        <v>109</v>
      </c>
      <c r="R3" s="122"/>
      <c r="S3" s="122"/>
      <c r="T3" s="122"/>
      <c r="U3" s="122"/>
      <c r="V3" s="265"/>
      <c r="W3" s="265"/>
      <c r="X3" s="266"/>
      <c r="Y3" s="267">
        <f>Eingabeblatt!J15</f>
        <v>0.35</v>
      </c>
      <c r="Z3" s="123" t="s">
        <v>110</v>
      </c>
      <c r="AA3" s="70"/>
      <c r="AB3" s="70"/>
      <c r="AC3" s="70"/>
      <c r="AD3" s="70"/>
      <c r="AE3" s="70"/>
      <c r="AF3" s="70"/>
      <c r="AG3" s="69"/>
      <c r="AH3" s="124"/>
      <c r="AI3" s="70"/>
      <c r="AJ3" s="70"/>
      <c r="AK3" s="70"/>
      <c r="AL3" s="125"/>
      <c r="AM3" s="70"/>
    </row>
    <row r="4" spans="1:39" s="126" customFormat="1" ht="19.5" customHeight="1">
      <c r="A4" s="118"/>
      <c r="B4" s="77" t="str">
        <f>Eingabeblatt!H3</f>
        <v>Institut</v>
      </c>
      <c r="C4" s="127"/>
      <c r="D4" s="412" t="str">
        <f>Eingabeblatt!I3</f>
        <v>Angabe Institut</v>
      </c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3"/>
      <c r="P4" s="70"/>
      <c r="Q4" s="118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69"/>
      <c r="AH4" s="124"/>
      <c r="AI4" s="70"/>
      <c r="AJ4" s="70"/>
      <c r="AK4" s="70"/>
      <c r="AL4" s="125"/>
      <c r="AM4" s="70"/>
    </row>
    <row r="5" spans="1:39" s="126" customFormat="1" ht="19.5" customHeight="1">
      <c r="A5" s="118"/>
      <c r="B5" s="68" t="str">
        <f>Eingabeblatt!H4</f>
        <v>Abteilung</v>
      </c>
      <c r="C5" s="122"/>
      <c r="D5" s="414" t="str">
        <f>Eingabeblatt!I4</f>
        <v>Angabe Abteilung</v>
      </c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5"/>
      <c r="P5" s="70"/>
      <c r="Q5" s="11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 t="s">
        <v>125</v>
      </c>
      <c r="AG5" s="69"/>
      <c r="AH5" s="124"/>
      <c r="AI5" s="70"/>
      <c r="AJ5" s="70"/>
      <c r="AK5" s="70"/>
      <c r="AL5" s="125"/>
      <c r="AM5" s="70"/>
    </row>
    <row r="6" spans="1:39" s="126" customFormat="1" ht="19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69"/>
      <c r="AH6" s="124"/>
      <c r="AI6" s="70"/>
      <c r="AJ6" s="70"/>
      <c r="AK6" s="70"/>
      <c r="AL6" s="125"/>
      <c r="AM6" s="70"/>
    </row>
    <row r="7" spans="1:39" s="45" customFormat="1" ht="45">
      <c r="A7" s="248" t="s">
        <v>72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3">
        <v>30</v>
      </c>
      <c r="AF7" s="274">
        <v>31</v>
      </c>
      <c r="AG7" s="249" t="str">
        <f aca="true" t="shared" si="0" ref="AG7:AG16">A7</f>
        <v>Tag</v>
      </c>
      <c r="AH7" s="407" t="s">
        <v>134</v>
      </c>
      <c r="AI7" s="408"/>
      <c r="AJ7" s="8" t="s">
        <v>0</v>
      </c>
      <c r="AK7" s="8" t="s">
        <v>126</v>
      </c>
      <c r="AL7" s="44" t="s">
        <v>66</v>
      </c>
      <c r="AM7" s="8" t="s">
        <v>128</v>
      </c>
    </row>
    <row r="8" spans="1:39" s="126" customFormat="1" ht="19.5" customHeight="1">
      <c r="A8" s="134" t="s">
        <v>73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5" t="str">
        <f t="shared" si="0"/>
        <v>ein</v>
      </c>
      <c r="AH8" s="124"/>
      <c r="AI8" s="272"/>
      <c r="AJ8" s="174"/>
      <c r="AK8" s="132"/>
      <c r="AL8" s="133"/>
      <c r="AM8" s="132"/>
    </row>
    <row r="9" spans="1:39" s="126" customFormat="1" ht="19.5" customHeight="1">
      <c r="A9" s="134" t="s">
        <v>74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5" t="str">
        <f t="shared" si="0"/>
        <v>aus</v>
      </c>
      <c r="AH9" s="124"/>
      <c r="AI9" s="272"/>
      <c r="AJ9" s="174"/>
      <c r="AK9" s="132"/>
      <c r="AL9" s="133"/>
      <c r="AM9" s="132"/>
    </row>
    <row r="10" spans="1:39" s="126" customFormat="1" ht="19.5" customHeight="1">
      <c r="A10" s="134" t="s">
        <v>73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5" t="str">
        <f t="shared" si="0"/>
        <v>ein</v>
      </c>
      <c r="AH10" s="124"/>
      <c r="AI10" s="272"/>
      <c r="AJ10" s="174"/>
      <c r="AK10" s="132"/>
      <c r="AL10" s="133"/>
      <c r="AM10" s="132"/>
    </row>
    <row r="11" spans="1:39" s="126" customFormat="1" ht="19.5" customHeight="1">
      <c r="A11" s="134" t="s">
        <v>74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5" t="str">
        <f t="shared" si="0"/>
        <v>aus</v>
      </c>
      <c r="AH11" s="124"/>
      <c r="AI11" s="145"/>
      <c r="AJ11" s="132"/>
      <c r="AK11" s="132"/>
      <c r="AL11" s="133"/>
      <c r="AM11" s="132"/>
    </row>
    <row r="12" spans="1:39" s="126" customFormat="1" ht="19.5" customHeight="1">
      <c r="A12" s="134" t="s">
        <v>73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5" t="str">
        <f t="shared" si="0"/>
        <v>ein</v>
      </c>
      <c r="AH12" s="124"/>
      <c r="AI12" s="145"/>
      <c r="AJ12" s="132"/>
      <c r="AK12" s="132"/>
      <c r="AL12" s="133"/>
      <c r="AM12" s="132"/>
    </row>
    <row r="13" spans="1:39" s="126" customFormat="1" ht="19.5" customHeight="1">
      <c r="A13" s="134" t="s">
        <v>74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35" t="str">
        <f t="shared" si="0"/>
        <v>aus</v>
      </c>
      <c r="AH13" s="124"/>
      <c r="AI13" s="145"/>
      <c r="AJ13" s="132"/>
      <c r="AK13" s="132"/>
      <c r="AL13" s="133"/>
      <c r="AM13" s="132"/>
    </row>
    <row r="14" spans="1:39" s="126" customFormat="1" ht="19.5" customHeight="1">
      <c r="A14" s="150" t="str">
        <f>Januar!A14</f>
        <v>AZ-Saldo</v>
      </c>
      <c r="B14" s="157">
        <f aca="true" t="shared" si="1" ref="B14:AF14">(B9-B8)+(B11-B10)+(B13-B12)+B29+B31+B32+B33+B34+B35+B36+B37+B38+B39+B40+B41+B42+B43</f>
        <v>0</v>
      </c>
      <c r="C14" s="157">
        <f t="shared" si="1"/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0</v>
      </c>
      <c r="H14" s="157">
        <f t="shared" si="1"/>
        <v>0</v>
      </c>
      <c r="I14" s="157">
        <f t="shared" si="1"/>
        <v>0</v>
      </c>
      <c r="J14" s="157">
        <f t="shared" si="1"/>
        <v>0</v>
      </c>
      <c r="K14" s="157">
        <f t="shared" si="1"/>
        <v>0</v>
      </c>
      <c r="L14" s="157">
        <f t="shared" si="1"/>
        <v>0</v>
      </c>
      <c r="M14" s="157">
        <f t="shared" si="1"/>
        <v>0</v>
      </c>
      <c r="N14" s="157">
        <f t="shared" si="1"/>
        <v>0</v>
      </c>
      <c r="O14" s="157">
        <f t="shared" si="1"/>
        <v>0</v>
      </c>
      <c r="P14" s="157">
        <f t="shared" si="1"/>
        <v>0</v>
      </c>
      <c r="Q14" s="157">
        <f t="shared" si="1"/>
        <v>0</v>
      </c>
      <c r="R14" s="157">
        <f t="shared" si="1"/>
        <v>0</v>
      </c>
      <c r="S14" s="157">
        <f t="shared" si="1"/>
        <v>0</v>
      </c>
      <c r="T14" s="157">
        <f t="shared" si="1"/>
        <v>0</v>
      </c>
      <c r="U14" s="157">
        <f t="shared" si="1"/>
        <v>0</v>
      </c>
      <c r="V14" s="157">
        <f t="shared" si="1"/>
        <v>0</v>
      </c>
      <c r="W14" s="157">
        <f t="shared" si="1"/>
        <v>0</v>
      </c>
      <c r="X14" s="157">
        <f t="shared" si="1"/>
        <v>0</v>
      </c>
      <c r="Y14" s="157">
        <f t="shared" si="1"/>
        <v>0</v>
      </c>
      <c r="Z14" s="157">
        <f t="shared" si="1"/>
        <v>0</v>
      </c>
      <c r="AA14" s="157">
        <f t="shared" si="1"/>
        <v>0</v>
      </c>
      <c r="AB14" s="157">
        <f t="shared" si="1"/>
        <v>0</v>
      </c>
      <c r="AC14" s="157">
        <f t="shared" si="1"/>
        <v>0</v>
      </c>
      <c r="AD14" s="157">
        <f t="shared" si="1"/>
        <v>0</v>
      </c>
      <c r="AE14" s="157">
        <f t="shared" si="1"/>
        <v>0</v>
      </c>
      <c r="AF14" s="153">
        <f t="shared" si="1"/>
        <v>0</v>
      </c>
      <c r="AG14" s="150" t="str">
        <f t="shared" si="0"/>
        <v>AZ-Saldo</v>
      </c>
      <c r="AH14" s="139"/>
      <c r="AI14" s="111">
        <f>SUM(B14:AF14)</f>
        <v>0</v>
      </c>
      <c r="AJ14" s="132"/>
      <c r="AK14" s="132"/>
      <c r="AL14" s="133"/>
      <c r="AM14" s="132"/>
    </row>
    <row r="15" spans="1:39" s="126" customFormat="1" ht="19.5" customHeight="1" outlineLevel="1">
      <c r="A15" s="138" t="str">
        <f>Januar!A15</f>
        <v>Angeordnete ÜZ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164"/>
      <c r="AG15" s="138" t="str">
        <f t="shared" si="0"/>
        <v>Angeordnete ÜZ</v>
      </c>
      <c r="AH15" s="139"/>
      <c r="AI15" s="111">
        <f>SUM(B15:AF15)</f>
        <v>0</v>
      </c>
      <c r="AJ15" s="132"/>
      <c r="AK15" s="132"/>
      <c r="AL15" s="133"/>
      <c r="AM15" s="132"/>
    </row>
    <row r="16" spans="1:39" s="126" customFormat="1" ht="19.5" customHeight="1" outlineLevel="1">
      <c r="A16" s="138" t="str">
        <f>Januar!A16</f>
        <v>Kompensation ÜZ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164"/>
      <c r="AG16" s="138" t="str">
        <f t="shared" si="0"/>
        <v>Kompensation ÜZ</v>
      </c>
      <c r="AH16" s="139"/>
      <c r="AI16" s="111">
        <f>SUM(B16:AF16)</f>
        <v>0</v>
      </c>
      <c r="AJ16" s="132"/>
      <c r="AK16" s="132"/>
      <c r="AL16" s="133"/>
      <c r="AM16" s="132"/>
    </row>
    <row r="17" spans="1:39" s="264" customFormat="1" ht="30.75" customHeight="1" outlineLevel="1">
      <c r="A17" s="27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2"/>
      <c r="AG17" s="67" t="s">
        <v>172</v>
      </c>
      <c r="AH17" s="169"/>
      <c r="AI17" s="172">
        <f>AI14-AI15+AI16</f>
        <v>0</v>
      </c>
      <c r="AJ17" s="167"/>
      <c r="AK17" s="167"/>
      <c r="AL17" s="168"/>
      <c r="AM17" s="167"/>
    </row>
    <row r="18" spans="1:39" s="126" customFormat="1" ht="19.5" customHeight="1">
      <c r="A18" s="134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7"/>
      <c r="AG18" s="138" t="s">
        <v>98</v>
      </c>
      <c r="AH18" s="139"/>
      <c r="AI18" s="111">
        <f>Eingabeblatt!I15</f>
        <v>7.425</v>
      </c>
      <c r="AJ18" s="132"/>
      <c r="AK18" s="132"/>
      <c r="AL18" s="133"/>
      <c r="AM18" s="132"/>
    </row>
    <row r="19" spans="1:39" s="48" customFormat="1" ht="30.75" customHeight="1" outlineLevel="1">
      <c r="A19" s="4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47"/>
      <c r="AG19" s="67" t="s">
        <v>118</v>
      </c>
      <c r="AH19" s="169"/>
      <c r="AI19" s="172">
        <f>AI14-AI18-AI15+AI16</f>
        <v>-7.425</v>
      </c>
      <c r="AJ19" s="167"/>
      <c r="AK19" s="167"/>
      <c r="AL19" s="168"/>
      <c r="AM19" s="31"/>
    </row>
    <row r="20" spans="1:39" s="48" customFormat="1" ht="30.75" customHeight="1" outlineLevel="1">
      <c r="A20" s="4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275"/>
      <c r="AG20" s="279" t="s">
        <v>117</v>
      </c>
      <c r="AH20" s="280" t="s">
        <v>99</v>
      </c>
      <c r="AI20" s="281"/>
      <c r="AJ20" s="271"/>
      <c r="AK20" s="167"/>
      <c r="AL20" s="168"/>
      <c r="AM20" s="31"/>
    </row>
    <row r="21" spans="1:39" s="144" customFormat="1" ht="19.5" customHeigh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2"/>
      <c r="AG21" s="143" t="s">
        <v>119</v>
      </c>
      <c r="AH21" s="170"/>
      <c r="AI21" s="171">
        <f>IF(AH20="+",(AI14-AI18+AI20-AI15+AI16),(AI14-AI18-AI20-AI15+AI16))</f>
        <v>-7.425</v>
      </c>
      <c r="AJ21" s="108"/>
      <c r="AK21" s="108">
        <f>März!AL21</f>
        <v>-21.25</v>
      </c>
      <c r="AL21" s="146">
        <f>AI21+AJ21+AK21</f>
        <v>-28.675</v>
      </c>
      <c r="AM21" s="246">
        <f>AL21</f>
        <v>-28.675</v>
      </c>
    </row>
    <row r="22" spans="1:39" s="48" customFormat="1" ht="45.75" customHeight="1" outlineLevel="1">
      <c r="A22" s="46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59"/>
      <c r="AG22" s="276" t="s">
        <v>2</v>
      </c>
      <c r="AH22" s="277"/>
      <c r="AI22" s="258">
        <f>AI15-AI16</f>
        <v>0</v>
      </c>
      <c r="AJ22" s="31"/>
      <c r="AK22" s="31"/>
      <c r="AL22" s="270"/>
      <c r="AM22" s="31"/>
    </row>
    <row r="23" spans="1:39" s="126" customFormat="1" ht="19.5" customHeight="1" outlineLevel="1">
      <c r="A23" s="134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7"/>
      <c r="AG23" s="138" t="s">
        <v>91</v>
      </c>
      <c r="AH23" s="139"/>
      <c r="AI23" s="111">
        <f>IF(AI22&gt;0,(AI22*0.25),0)</f>
        <v>0</v>
      </c>
      <c r="AJ23" s="132"/>
      <c r="AK23" s="132"/>
      <c r="AL23" s="133"/>
      <c r="AM23" s="132"/>
    </row>
    <row r="24" spans="1:39" s="126" customFormat="1" ht="19.5" customHeight="1" outlineLevel="1">
      <c r="A24" s="134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7"/>
      <c r="AG24" s="129" t="s">
        <v>127</v>
      </c>
      <c r="AH24" s="278" t="s">
        <v>99</v>
      </c>
      <c r="AI24" s="290"/>
      <c r="AJ24" s="132"/>
      <c r="AK24" s="132"/>
      <c r="AL24" s="133"/>
      <c r="AM24" s="132"/>
    </row>
    <row r="25" spans="1:39" s="48" customFormat="1" ht="30.75" customHeight="1">
      <c r="A25" s="46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59"/>
      <c r="AG25" s="67" t="s">
        <v>129</v>
      </c>
      <c r="AH25" s="277"/>
      <c r="AI25" s="172">
        <f>IF(AH24="+",(AI22+AI23+AI24),(AI22+AI23-AI24))</f>
        <v>0</v>
      </c>
      <c r="AJ25" s="260"/>
      <c r="AK25" s="260">
        <f>März!AL25</f>
        <v>0</v>
      </c>
      <c r="AL25" s="173">
        <f>AI25+AJ25+AK25</f>
        <v>0</v>
      </c>
      <c r="AM25" s="247">
        <f>Jahresabrechnung!I24</f>
        <v>0</v>
      </c>
    </row>
    <row r="26" spans="1:39" s="126" customFormat="1" ht="19.5" customHeight="1">
      <c r="A26" s="13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6"/>
      <c r="AG26" s="134"/>
      <c r="AH26" s="124"/>
      <c r="AI26" s="145"/>
      <c r="AJ26" s="132"/>
      <c r="AK26" s="132"/>
      <c r="AL26" s="133"/>
      <c r="AM26" s="132"/>
    </row>
    <row r="27" spans="1:39" s="126" customFormat="1" ht="19.5" customHeight="1">
      <c r="A27" s="138" t="str">
        <f>Januar!A27</f>
        <v>Kompensation AZ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21"/>
      <c r="AG27" s="138" t="str">
        <f>A27</f>
        <v>Kompensation AZ</v>
      </c>
      <c r="AH27" s="139"/>
      <c r="AI27" s="111">
        <f>SUM(B27:AF27)</f>
        <v>0</v>
      </c>
      <c r="AJ27" s="112">
        <f>Eingabeblatt!L15</f>
        <v>0.43750000000000006</v>
      </c>
      <c r="AK27" s="112">
        <f>März!AL27</f>
        <v>1.3125000000000002</v>
      </c>
      <c r="AL27" s="146">
        <f>AJ27+AK27-SUM(B27:AF27)</f>
        <v>1.7500000000000002</v>
      </c>
      <c r="AM27" s="146">
        <f>Eingabeblatt!E33-Jahresabrechnung!C12-Jahresabrechnung!C13-Jahresabrechnung!C14-Jahresabrechnung!C15</f>
        <v>5.250000000000001</v>
      </c>
    </row>
    <row r="28" spans="1:39" s="126" customFormat="1" ht="19.5" customHeight="1">
      <c r="A28" s="129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282"/>
      <c r="AG28" s="129"/>
      <c r="AH28" s="131"/>
      <c r="AI28" s="283"/>
      <c r="AJ28" s="137"/>
      <c r="AK28" s="137"/>
      <c r="AL28" s="284"/>
      <c r="AM28" s="132"/>
    </row>
    <row r="29" spans="1:39" s="126" customFormat="1" ht="19.5" customHeight="1">
      <c r="A29" s="138" t="str">
        <f>Januar!A29</f>
        <v>Ferien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21"/>
      <c r="AG29" s="138" t="str">
        <f>A29</f>
        <v>Ferien</v>
      </c>
      <c r="AH29" s="139"/>
      <c r="AI29" s="111">
        <f>SUM(B29:AF29)</f>
        <v>0</v>
      </c>
      <c r="AJ29" s="112">
        <f>Eingabeblatt!K15</f>
        <v>0.5833333333333334</v>
      </c>
      <c r="AK29" s="112">
        <f>März!AL29</f>
        <v>1.75</v>
      </c>
      <c r="AL29" s="146">
        <f>IF(AH30="+",(AJ29+AK29-SUM(B29:AF29)+AI30),(AJ29+AK29-SUM(B29:AF29)-AI30))</f>
        <v>2.3333333333333335</v>
      </c>
      <c r="AM29" s="146">
        <f>Eingabeblatt!E31-Jahresabrechnung!K12-Jahresabrechnung!K13-Jahresabrechnung!K14-Jahresabrechnung!K15</f>
        <v>6.999999999999999</v>
      </c>
    </row>
    <row r="30" spans="1:39" s="126" customFormat="1" ht="19.5" customHeight="1" outlineLevel="1">
      <c r="A30" s="134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6"/>
      <c r="AG30" s="129" t="s">
        <v>39</v>
      </c>
      <c r="AH30" s="278" t="s">
        <v>99</v>
      </c>
      <c r="AI30" s="285"/>
      <c r="AJ30" s="132"/>
      <c r="AK30" s="132"/>
      <c r="AL30" s="133"/>
      <c r="AM30" s="132"/>
    </row>
    <row r="31" spans="1:39" s="126" customFormat="1" ht="19.5" customHeight="1">
      <c r="A31" s="138" t="str">
        <f>Januar!A31</f>
        <v>Arztbesuch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21"/>
      <c r="AG31" s="138" t="str">
        <f aca="true" t="shared" si="2" ref="AG31:AG59">A31</f>
        <v>Arztbesuch</v>
      </c>
      <c r="AH31" s="139"/>
      <c r="AI31" s="111">
        <f aca="true" t="shared" si="3" ref="AI31:AI59">SUM(B31:AF31)</f>
        <v>0</v>
      </c>
      <c r="AJ31" s="112"/>
      <c r="AK31" s="112">
        <f>März!AL31</f>
        <v>0</v>
      </c>
      <c r="AL31" s="146">
        <f aca="true" t="shared" si="4" ref="AL31:AL38">AJ31+AK31+SUM(B31:AF31)</f>
        <v>0</v>
      </c>
      <c r="AM31" s="133"/>
    </row>
    <row r="32" spans="1:39" s="126" customFormat="1" ht="19.5" customHeight="1">
      <c r="A32" s="138" t="str">
        <f>Januar!A32</f>
        <v>Krankheit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21"/>
      <c r="AG32" s="138" t="str">
        <f t="shared" si="2"/>
        <v>Krankheit</v>
      </c>
      <c r="AH32" s="139"/>
      <c r="AI32" s="111">
        <f t="shared" si="3"/>
        <v>0</v>
      </c>
      <c r="AJ32" s="112"/>
      <c r="AK32" s="112">
        <f>März!AL32</f>
        <v>0</v>
      </c>
      <c r="AL32" s="146">
        <f t="shared" si="4"/>
        <v>0</v>
      </c>
      <c r="AM32" s="133"/>
    </row>
    <row r="33" spans="1:39" s="126" customFormat="1" ht="19.5" customHeight="1">
      <c r="A33" s="138" t="str">
        <f>Januar!A33</f>
        <v>Berufsunfall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21"/>
      <c r="AG33" s="138" t="str">
        <f t="shared" si="2"/>
        <v>Berufsunfall</v>
      </c>
      <c r="AH33" s="139"/>
      <c r="AI33" s="111">
        <f t="shared" si="3"/>
        <v>0</v>
      </c>
      <c r="AJ33" s="112"/>
      <c r="AK33" s="112">
        <f>März!AL33</f>
        <v>0</v>
      </c>
      <c r="AL33" s="146">
        <f t="shared" si="4"/>
        <v>0</v>
      </c>
      <c r="AM33" s="133"/>
    </row>
    <row r="34" spans="1:39" s="126" customFormat="1" ht="19.5" customHeight="1">
      <c r="A34" s="138" t="str">
        <f>Januar!A34</f>
        <v>Nichtberufsunfall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21"/>
      <c r="AG34" s="138" t="str">
        <f t="shared" si="2"/>
        <v>Nichtberufsunfall</v>
      </c>
      <c r="AH34" s="139"/>
      <c r="AI34" s="111">
        <f t="shared" si="3"/>
        <v>0</v>
      </c>
      <c r="AJ34" s="112"/>
      <c r="AK34" s="112">
        <f>März!AL34</f>
        <v>0</v>
      </c>
      <c r="AL34" s="146">
        <f t="shared" si="4"/>
        <v>0</v>
      </c>
      <c r="AM34" s="133"/>
    </row>
    <row r="35" spans="1:39" s="126" customFormat="1" ht="19.5" customHeight="1">
      <c r="A35" s="138" t="str">
        <f>Januar!A35</f>
        <v>Militär/Zivilschutz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21"/>
      <c r="AG35" s="138" t="str">
        <f t="shared" si="2"/>
        <v>Militär/Zivilschutz</v>
      </c>
      <c r="AH35" s="139"/>
      <c r="AI35" s="111">
        <f t="shared" si="3"/>
        <v>0</v>
      </c>
      <c r="AJ35" s="112"/>
      <c r="AK35" s="112">
        <f>März!AL35</f>
        <v>0</v>
      </c>
      <c r="AL35" s="146">
        <f t="shared" si="4"/>
        <v>0</v>
      </c>
      <c r="AM35" s="133"/>
    </row>
    <row r="36" spans="1:39" s="126" customFormat="1" ht="19.5" customHeight="1">
      <c r="A36" s="138" t="str">
        <f>Januar!A36</f>
        <v>Weiterbildung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21"/>
      <c r="AG36" s="138" t="str">
        <f t="shared" si="2"/>
        <v>Weiterbildung</v>
      </c>
      <c r="AH36" s="139"/>
      <c r="AI36" s="111">
        <f t="shared" si="3"/>
        <v>0</v>
      </c>
      <c r="AJ36" s="112"/>
      <c r="AK36" s="112">
        <f>März!AL36</f>
        <v>0</v>
      </c>
      <c r="AL36" s="146">
        <f t="shared" si="4"/>
        <v>0</v>
      </c>
      <c r="AM36" s="133"/>
    </row>
    <row r="37" spans="1:39" s="126" customFormat="1" ht="19.5" customHeight="1">
      <c r="A37" s="138" t="str">
        <f>Januar!A37</f>
        <v>Besoldeter Urlaub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21"/>
      <c r="AG37" s="138" t="str">
        <f t="shared" si="2"/>
        <v>Besoldeter Urlaub</v>
      </c>
      <c r="AH37" s="139"/>
      <c r="AI37" s="111">
        <f t="shared" si="3"/>
        <v>0</v>
      </c>
      <c r="AJ37" s="112"/>
      <c r="AK37" s="112">
        <f>März!AL37</f>
        <v>0</v>
      </c>
      <c r="AL37" s="146">
        <f t="shared" si="4"/>
        <v>0</v>
      </c>
      <c r="AM37" s="133"/>
    </row>
    <row r="38" spans="1:39" s="126" customFormat="1" ht="19.5" customHeight="1">
      <c r="A38" s="138" t="str">
        <f>Januar!A38</f>
        <v>Unbesoldeter Urlaub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21"/>
      <c r="AG38" s="138" t="str">
        <f t="shared" si="2"/>
        <v>Unbesoldeter Urlaub</v>
      </c>
      <c r="AH38" s="139"/>
      <c r="AI38" s="111">
        <f t="shared" si="3"/>
        <v>0</v>
      </c>
      <c r="AJ38" s="112"/>
      <c r="AK38" s="112">
        <f>März!AL38</f>
        <v>0</v>
      </c>
      <c r="AL38" s="146">
        <f t="shared" si="4"/>
        <v>0</v>
      </c>
      <c r="AM38" s="133"/>
    </row>
    <row r="39" spans="1:39" s="126" customFormat="1" ht="19.5" customHeight="1">
      <c r="A39" s="138" t="str">
        <f>Januar!A39</f>
        <v>Nebenbeschäftigung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21"/>
      <c r="AG39" s="138" t="str">
        <f t="shared" si="2"/>
        <v>Nebenbeschäftigung</v>
      </c>
      <c r="AH39" s="139"/>
      <c r="AI39" s="111">
        <f t="shared" si="3"/>
        <v>0</v>
      </c>
      <c r="AJ39" s="112"/>
      <c r="AK39" s="112">
        <f>März!AL39</f>
        <v>0</v>
      </c>
      <c r="AL39" s="146">
        <f>AJ39+AK39-SUM(B39:AF39)</f>
        <v>0</v>
      </c>
      <c r="AM39" s="133"/>
    </row>
    <row r="40" spans="1:39" s="126" customFormat="1" ht="19.5" customHeight="1">
      <c r="A40" s="138" t="str">
        <f>Januar!A40</f>
        <v>DAG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21"/>
      <c r="AG40" s="138" t="str">
        <f t="shared" si="2"/>
        <v>DAG</v>
      </c>
      <c r="AH40" s="139"/>
      <c r="AI40" s="111">
        <f t="shared" si="3"/>
        <v>0</v>
      </c>
      <c r="AJ40" s="112"/>
      <c r="AK40" s="112">
        <f>März!AL40</f>
        <v>0</v>
      </c>
      <c r="AL40" s="146">
        <f>AJ40+AK40-SUM(B40:AF40)</f>
        <v>0</v>
      </c>
      <c r="AM40" s="133"/>
    </row>
    <row r="41" spans="1:39" s="126" customFormat="1" ht="19.5" customHeight="1" outlineLevel="1">
      <c r="A41" s="138" t="str">
        <f>Januar!A41</f>
        <v>Frei 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21"/>
      <c r="AG41" s="138" t="str">
        <f t="shared" si="2"/>
        <v>Frei 1</v>
      </c>
      <c r="AH41" s="139"/>
      <c r="AI41" s="111">
        <f t="shared" si="3"/>
        <v>0</v>
      </c>
      <c r="AJ41" s="112"/>
      <c r="AK41" s="112">
        <f>März!AL41</f>
        <v>0</v>
      </c>
      <c r="AL41" s="146">
        <f>AJ41+AK41+SUM(B41:AF41)</f>
        <v>0</v>
      </c>
      <c r="AM41" s="133"/>
    </row>
    <row r="42" spans="1:39" s="126" customFormat="1" ht="19.5" customHeight="1" outlineLevel="1">
      <c r="A42" s="138" t="str">
        <f>Januar!A42</f>
        <v>Frei 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21"/>
      <c r="AG42" s="138" t="str">
        <f t="shared" si="2"/>
        <v>Frei 2</v>
      </c>
      <c r="AH42" s="139"/>
      <c r="AI42" s="111">
        <f t="shared" si="3"/>
        <v>0</v>
      </c>
      <c r="AJ42" s="112"/>
      <c r="AK42" s="112">
        <f>März!AL42</f>
        <v>0</v>
      </c>
      <c r="AL42" s="146">
        <f>AJ42+AK42+SUM(B42:AF42)</f>
        <v>0</v>
      </c>
      <c r="AM42" s="133"/>
    </row>
    <row r="43" spans="1:39" s="126" customFormat="1" ht="19.5" customHeight="1" outlineLevel="1">
      <c r="A43" s="129" t="str">
        <f>Januar!A43</f>
        <v>Frei 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286"/>
      <c r="AG43" s="129" t="str">
        <f t="shared" si="2"/>
        <v>Frei 3</v>
      </c>
      <c r="AH43" s="287"/>
      <c r="AI43" s="250">
        <f t="shared" si="3"/>
        <v>0</v>
      </c>
      <c r="AJ43" s="253"/>
      <c r="AK43" s="112">
        <f>März!AL43</f>
        <v>0</v>
      </c>
      <c r="AL43" s="251">
        <f>AJ43+AK43+SUM(B43:AF43)</f>
        <v>0</v>
      </c>
      <c r="AM43" s="133"/>
    </row>
    <row r="44" spans="1:39" s="126" customFormat="1" ht="18" customHeight="1">
      <c r="A44" s="138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138"/>
      <c r="AH44" s="338"/>
      <c r="AI44" s="283"/>
      <c r="AJ44" s="309"/>
      <c r="AK44" s="309"/>
      <c r="AL44" s="310"/>
      <c r="AM44" s="133"/>
    </row>
    <row r="45" spans="1:39" s="126" customFormat="1" ht="19.5" customHeight="1" outlineLevel="1">
      <c r="A45" s="138" t="str">
        <f>Eingabeblatt!H29</f>
        <v>Projekt 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29" t="str">
        <f t="shared" si="2"/>
        <v>Projekt 1</v>
      </c>
      <c r="AH45" s="337"/>
      <c r="AI45" s="250">
        <f t="shared" si="3"/>
        <v>0</v>
      </c>
      <c r="AJ45" s="112"/>
      <c r="AK45" s="112">
        <f>März!AL45</f>
        <v>0</v>
      </c>
      <c r="AL45" s="251">
        <f>AJ45+AK45+SUM(B45:AF45)</f>
        <v>0</v>
      </c>
      <c r="AM45" s="133"/>
    </row>
    <row r="46" spans="1:39" s="126" customFormat="1" ht="19.5" customHeight="1" outlineLevel="1">
      <c r="A46" s="138" t="str">
        <f>Eingabeblatt!H30</f>
        <v>Projekt 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29" t="str">
        <f t="shared" si="2"/>
        <v>Projekt 2</v>
      </c>
      <c r="AH46" s="337"/>
      <c r="AI46" s="250">
        <f t="shared" si="3"/>
        <v>0</v>
      </c>
      <c r="AJ46" s="112"/>
      <c r="AK46" s="112">
        <f>März!AL46</f>
        <v>0</v>
      </c>
      <c r="AL46" s="251">
        <f>AJ46+AK46+SUM(B46:AF46)</f>
        <v>0</v>
      </c>
      <c r="AM46" s="133"/>
    </row>
    <row r="47" spans="1:39" s="126" customFormat="1" ht="19.5" customHeight="1" outlineLevel="1">
      <c r="A47" s="138" t="str">
        <f>Eingabeblatt!H31</f>
        <v>Projekt 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29" t="str">
        <f t="shared" si="2"/>
        <v>Projekt 3</v>
      </c>
      <c r="AH47" s="337"/>
      <c r="AI47" s="250">
        <f t="shared" si="3"/>
        <v>0</v>
      </c>
      <c r="AJ47" s="112"/>
      <c r="AK47" s="112">
        <f>März!AL47</f>
        <v>0</v>
      </c>
      <c r="AL47" s="251">
        <f>AJ47+AK47+SUM(B47:AF47)</f>
        <v>0</v>
      </c>
      <c r="AM47" s="133"/>
    </row>
    <row r="48" spans="1:39" s="126" customFormat="1" ht="18" customHeight="1">
      <c r="A48" s="306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138"/>
      <c r="AH48" s="338"/>
      <c r="AI48" s="283"/>
      <c r="AJ48" s="309"/>
      <c r="AK48" s="309"/>
      <c r="AL48" s="310"/>
      <c r="AM48" s="133"/>
    </row>
    <row r="49" spans="1:39" s="126" customFormat="1" ht="19.5" customHeight="1" outlineLevel="1">
      <c r="A49" s="138" t="str">
        <f>Eingabeblatt!H32</f>
        <v>Projekt 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29" t="str">
        <f t="shared" si="2"/>
        <v>Projekt 4</v>
      </c>
      <c r="AH49" s="337"/>
      <c r="AI49" s="250">
        <f t="shared" si="3"/>
        <v>0</v>
      </c>
      <c r="AJ49" s="112"/>
      <c r="AK49" s="112">
        <f>März!AL49</f>
        <v>0</v>
      </c>
      <c r="AL49" s="251">
        <f>AJ49+AK49+SUM(B49:AF49)</f>
        <v>0</v>
      </c>
      <c r="AM49" s="133"/>
    </row>
    <row r="50" spans="1:39" s="126" customFormat="1" ht="19.5" customHeight="1" outlineLevel="1">
      <c r="A50" s="138" t="str">
        <f>Eingabeblatt!H33</f>
        <v>Projekt 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29" t="str">
        <f t="shared" si="2"/>
        <v>Projekt 5</v>
      </c>
      <c r="AH50" s="337"/>
      <c r="AI50" s="250">
        <f t="shared" si="3"/>
        <v>0</v>
      </c>
      <c r="AJ50" s="112"/>
      <c r="AK50" s="112">
        <f>März!AL50</f>
        <v>0</v>
      </c>
      <c r="AL50" s="251">
        <f>AJ50+AK50+SUM(B50:AF50)</f>
        <v>0</v>
      </c>
      <c r="AM50" s="133"/>
    </row>
    <row r="51" spans="1:39" s="126" customFormat="1" ht="19.5" customHeight="1" outlineLevel="1">
      <c r="A51" s="138" t="str">
        <f>Eingabeblatt!H34</f>
        <v>Projekt 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29" t="str">
        <f t="shared" si="2"/>
        <v>Projekt 6</v>
      </c>
      <c r="AH51" s="337"/>
      <c r="AI51" s="250">
        <f t="shared" si="3"/>
        <v>0</v>
      </c>
      <c r="AJ51" s="112"/>
      <c r="AK51" s="112">
        <f>März!AL51</f>
        <v>0</v>
      </c>
      <c r="AL51" s="251">
        <f>AJ51+AK51+SUM(B51:AF51)</f>
        <v>0</v>
      </c>
      <c r="AM51" s="133"/>
    </row>
    <row r="52" spans="1:39" s="126" customFormat="1" ht="18" customHeight="1">
      <c r="A52" s="306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138"/>
      <c r="AH52" s="338"/>
      <c r="AI52" s="283"/>
      <c r="AJ52" s="309"/>
      <c r="AK52" s="309"/>
      <c r="AL52" s="310"/>
      <c r="AM52" s="133"/>
    </row>
    <row r="53" spans="1:39" s="126" customFormat="1" ht="19.5" customHeight="1" outlineLevel="1">
      <c r="A53" s="138" t="str">
        <f>Eingabeblatt!J29</f>
        <v>Projekt 7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29" t="str">
        <f t="shared" si="2"/>
        <v>Projekt 7</v>
      </c>
      <c r="AH53" s="337"/>
      <c r="AI53" s="250">
        <f t="shared" si="3"/>
        <v>0</v>
      </c>
      <c r="AJ53" s="112"/>
      <c r="AK53" s="112">
        <f>März!AL53</f>
        <v>0</v>
      </c>
      <c r="AL53" s="251">
        <f>AJ53+AK53+SUM(B53:AF53)</f>
        <v>0</v>
      </c>
      <c r="AM53" s="133"/>
    </row>
    <row r="54" spans="1:39" s="126" customFormat="1" ht="19.5" customHeight="1" outlineLevel="1">
      <c r="A54" s="138" t="str">
        <f>Eingabeblatt!J30</f>
        <v>Projekt 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29" t="str">
        <f t="shared" si="2"/>
        <v>Projekt 8</v>
      </c>
      <c r="AH54" s="337"/>
      <c r="AI54" s="250">
        <f t="shared" si="3"/>
        <v>0</v>
      </c>
      <c r="AJ54" s="112"/>
      <c r="AK54" s="112">
        <f>März!AL54</f>
        <v>0</v>
      </c>
      <c r="AL54" s="251">
        <f>AJ54+AK54+SUM(B54:AF54)</f>
        <v>0</v>
      </c>
      <c r="AM54" s="133"/>
    </row>
    <row r="55" spans="1:39" s="126" customFormat="1" ht="19.5" customHeight="1" outlineLevel="1">
      <c r="A55" s="138" t="str">
        <f>Eingabeblatt!J31</f>
        <v>Projekt 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29" t="str">
        <f t="shared" si="2"/>
        <v>Projekt 9</v>
      </c>
      <c r="AH55" s="337"/>
      <c r="AI55" s="250">
        <f t="shared" si="3"/>
        <v>0</v>
      </c>
      <c r="AJ55" s="112"/>
      <c r="AK55" s="112">
        <f>März!AL55</f>
        <v>0</v>
      </c>
      <c r="AL55" s="251">
        <f>AJ55+AK55+SUM(B55:AF55)</f>
        <v>0</v>
      </c>
      <c r="AM55" s="133"/>
    </row>
    <row r="56" spans="1:39" s="126" customFormat="1" ht="18" customHeight="1">
      <c r="A56" s="306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138"/>
      <c r="AH56" s="338"/>
      <c r="AI56" s="283"/>
      <c r="AJ56" s="309"/>
      <c r="AK56" s="309"/>
      <c r="AL56" s="310"/>
      <c r="AM56" s="133"/>
    </row>
    <row r="57" spans="1:39" s="126" customFormat="1" ht="19.5" customHeight="1" outlineLevel="1">
      <c r="A57" s="138" t="str">
        <f>Eingabeblatt!J32</f>
        <v>Projekt 10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29" t="str">
        <f t="shared" si="2"/>
        <v>Projekt 10</v>
      </c>
      <c r="AH57" s="337"/>
      <c r="AI57" s="250">
        <f t="shared" si="3"/>
        <v>0</v>
      </c>
      <c r="AJ57" s="112"/>
      <c r="AK57" s="112">
        <f>März!AL57</f>
        <v>0</v>
      </c>
      <c r="AL57" s="251">
        <f>AJ57+AK57+SUM(B57:AF57)</f>
        <v>0</v>
      </c>
      <c r="AM57" s="133"/>
    </row>
    <row r="58" spans="1:39" s="126" customFormat="1" ht="19.5" customHeight="1" outlineLevel="1">
      <c r="A58" s="138" t="str">
        <f>Eingabeblatt!J33</f>
        <v>Projekt 11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29" t="str">
        <f t="shared" si="2"/>
        <v>Projekt 11</v>
      </c>
      <c r="AH58" s="337"/>
      <c r="AI58" s="250">
        <f t="shared" si="3"/>
        <v>0</v>
      </c>
      <c r="AJ58" s="112"/>
      <c r="AK58" s="112">
        <f>März!AL58</f>
        <v>0</v>
      </c>
      <c r="AL58" s="251">
        <f>AJ58+AK58+SUM(B58:AF58)</f>
        <v>0</v>
      </c>
      <c r="AM58" s="133"/>
    </row>
    <row r="59" spans="1:39" s="126" customFormat="1" ht="19.5" customHeight="1" outlineLevel="1">
      <c r="A59" s="138" t="str">
        <f>Eingabeblatt!J34</f>
        <v>Projekt 12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29" t="str">
        <f t="shared" si="2"/>
        <v>Projekt 12</v>
      </c>
      <c r="AH59" s="337"/>
      <c r="AI59" s="250">
        <f t="shared" si="3"/>
        <v>0</v>
      </c>
      <c r="AJ59" s="253"/>
      <c r="AK59" s="112">
        <f>März!AL59</f>
        <v>0</v>
      </c>
      <c r="AL59" s="251">
        <f>AJ59+AK59+SUM(B59:AF59)</f>
        <v>0</v>
      </c>
      <c r="AM59" s="133"/>
    </row>
    <row r="60" spans="1:39" s="126" customFormat="1" ht="30" customHeight="1">
      <c r="A60" s="148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148"/>
      <c r="AH60" s="131"/>
      <c r="AI60" s="254"/>
      <c r="AJ60" s="254"/>
      <c r="AK60" s="254"/>
      <c r="AL60" s="255"/>
      <c r="AM60" s="252"/>
    </row>
    <row r="61" spans="1:39" s="235" customFormat="1" ht="30" customHeight="1">
      <c r="A61" s="236" t="s">
        <v>120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8"/>
      <c r="AH61" s="233"/>
      <c r="AI61" s="231"/>
      <c r="AJ61" s="231"/>
      <c r="AK61" s="231"/>
      <c r="AL61" s="239"/>
      <c r="AM61" s="230"/>
    </row>
    <row r="62" spans="1:39" s="235" customFormat="1" ht="49.5" customHeight="1">
      <c r="A62" s="237" t="s">
        <v>37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2"/>
      <c r="AH62" s="233"/>
      <c r="AI62" s="230"/>
      <c r="AJ62" s="230"/>
      <c r="AK62" s="230"/>
      <c r="AL62" s="234"/>
      <c r="AM62" s="230"/>
    </row>
    <row r="63" spans="1:39" ht="49.5" customHeight="1">
      <c r="A63" s="40" t="s">
        <v>121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8"/>
      <c r="P63" s="28"/>
      <c r="Q63" s="50" t="s">
        <v>123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28"/>
      <c r="AF63" s="28"/>
      <c r="AG63" s="51" t="s">
        <v>122</v>
      </c>
      <c r="AH63" s="52"/>
      <c r="AI63" s="40"/>
      <c r="AJ63" s="40"/>
      <c r="AK63" s="40"/>
      <c r="AL63" s="53"/>
      <c r="AM63" s="40"/>
    </row>
    <row r="64" spans="1:39" ht="15">
      <c r="A64" s="2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9"/>
      <c r="AH64" s="41"/>
      <c r="AI64" s="20"/>
      <c r="AJ64" s="20"/>
      <c r="AK64" s="20"/>
      <c r="AL64" s="13"/>
      <c r="AM64" s="20"/>
    </row>
    <row r="65" spans="1:39" ht="15">
      <c r="A65" s="20" t="s">
        <v>124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9"/>
      <c r="AH65" s="41"/>
      <c r="AI65" s="20"/>
      <c r="AJ65" s="20"/>
      <c r="AK65" s="20"/>
      <c r="AL65" s="13"/>
      <c r="AM65" s="20"/>
    </row>
    <row r="66" spans="1:39" ht="15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9"/>
      <c r="AH66" s="41"/>
      <c r="AI66" s="20"/>
      <c r="AJ66" s="20"/>
      <c r="AK66" s="20"/>
      <c r="AL66" s="13"/>
      <c r="AM66" s="20"/>
    </row>
    <row r="67" spans="2:38" ht="1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  <c r="AL67" s="57"/>
    </row>
    <row r="68" spans="2:38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5"/>
      <c r="AL68" s="57"/>
    </row>
    <row r="69" spans="2:38" ht="1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5"/>
      <c r="AL69" s="57"/>
    </row>
    <row r="70" spans="2:38" ht="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5"/>
      <c r="AL70" s="57"/>
    </row>
    <row r="71" spans="2:38" ht="1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5"/>
      <c r="AL71" s="57"/>
    </row>
    <row r="72" spans="2:38" ht="1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5"/>
      <c r="AL72" s="57"/>
    </row>
    <row r="73" spans="2:33" ht="1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5"/>
    </row>
    <row r="74" spans="2:33" ht="1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5"/>
    </row>
    <row r="75" spans="2:33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5"/>
    </row>
    <row r="76" spans="2:33" ht="1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</row>
    <row r="77" spans="2:33" ht="1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</row>
    <row r="78" spans="2:33" ht="1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</row>
    <row r="79" spans="2:33" ht="1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5"/>
    </row>
    <row r="80" spans="2:33" ht="1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5"/>
    </row>
    <row r="81" spans="2:33" ht="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5"/>
    </row>
    <row r="82" spans="2:33" ht="1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5"/>
    </row>
    <row r="83" spans="2:33" ht="1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5"/>
    </row>
    <row r="84" spans="2:33" ht="1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5"/>
    </row>
    <row r="85" spans="2:33" ht="1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5"/>
    </row>
    <row r="86" spans="2:33" ht="1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5"/>
    </row>
    <row r="87" spans="2:33" ht="1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5"/>
    </row>
  </sheetData>
  <sheetProtection formatCells="0" selectLockedCells="1"/>
  <mergeCells count="8">
    <mergeCell ref="B62:N62"/>
    <mergeCell ref="AH7:AI7"/>
    <mergeCell ref="G1:H1"/>
    <mergeCell ref="D2:O2"/>
    <mergeCell ref="D3:O3"/>
    <mergeCell ref="D4:O4"/>
    <mergeCell ref="D5:O5"/>
    <mergeCell ref="X2:Y2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orientation="landscape" paperSize="9" scale="35" r:id="rId3"/>
  <headerFooter alignWithMargins="0">
    <oddFooter>&amp;L&amp;"Arial,Standard"&amp;11Monatsabrechnung &amp;A&amp;C&amp;"Arial,Standard"&amp;11&amp;D&amp;R&amp;"Arial,Standard"&amp;11&amp;P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B8" sqref="B8"/>
    </sheetView>
  </sheetViews>
  <sheetFormatPr defaultColWidth="11.00390625" defaultRowHeight="12.75" outlineLevelRow="1" outlineLevelCol="1"/>
  <cols>
    <col min="1" max="1" width="17.625" style="42" customWidth="1"/>
    <col min="2" max="32" width="5.75390625" style="42" customWidth="1"/>
    <col min="33" max="33" width="18.375" style="59" customWidth="1"/>
    <col min="34" max="34" width="2.375" style="56" customWidth="1"/>
    <col min="35" max="35" width="9.125" style="42" customWidth="1"/>
    <col min="36" max="36" width="11.625" style="42" customWidth="1" outlineLevel="1"/>
    <col min="37" max="37" width="10.625" style="42" customWidth="1" outlineLevel="1"/>
    <col min="38" max="38" width="10.625" style="58" customWidth="1" outlineLevel="1"/>
    <col min="39" max="39" width="12.625" style="42" customWidth="1"/>
    <col min="40" max="16384" width="10.75390625" style="42" customWidth="1"/>
  </cols>
  <sheetData>
    <row r="1" spans="1:39" s="39" customFormat="1" ht="23.25">
      <c r="A1" s="244" t="str">
        <f>Eingabeblatt!A1</f>
        <v>Arbeitszeittabelle</v>
      </c>
      <c r="B1" s="33"/>
      <c r="C1" s="33"/>
      <c r="D1" s="33"/>
      <c r="E1" s="33"/>
      <c r="F1" s="34" t="str">
        <f>Eingabeblatt!A16</f>
        <v>Mai</v>
      </c>
      <c r="G1" s="409">
        <f>Eingabeblatt!B2</f>
        <v>2008</v>
      </c>
      <c r="H1" s="409"/>
      <c r="I1" s="33"/>
      <c r="J1" s="33"/>
      <c r="K1" s="33"/>
      <c r="L1" s="33"/>
      <c r="M1" s="33"/>
      <c r="N1" s="33"/>
      <c r="O1" s="33"/>
      <c r="P1" s="33"/>
      <c r="Q1" s="33"/>
      <c r="R1" s="35"/>
      <c r="S1" s="33"/>
      <c r="T1" s="33"/>
      <c r="U1" s="33"/>
      <c r="V1" s="36"/>
      <c r="W1" s="36"/>
      <c r="X1" s="33"/>
      <c r="Y1" s="35"/>
      <c r="Z1" s="33"/>
      <c r="AA1" s="33"/>
      <c r="AB1" s="33"/>
      <c r="AC1" s="33"/>
      <c r="AD1" s="33"/>
      <c r="AE1" s="33"/>
      <c r="AF1" s="33"/>
      <c r="AG1" s="32"/>
      <c r="AH1" s="37"/>
      <c r="AI1" s="33"/>
      <c r="AJ1" s="33"/>
      <c r="AK1" s="33"/>
      <c r="AL1" s="245"/>
      <c r="AM1" s="38" t="str">
        <f>Eingabeblatt!L1</f>
        <v>Version 1.4.0</v>
      </c>
    </row>
    <row r="2" spans="1:39" s="126" customFormat="1" ht="19.5" customHeight="1">
      <c r="A2" s="99"/>
      <c r="B2" s="77" t="str">
        <f>Eingabeblatt!A3</f>
        <v>Name</v>
      </c>
      <c r="C2" s="127"/>
      <c r="D2" s="410" t="str">
        <f>Eingabeblatt!B3</f>
        <v>Name Arbeitnehmer/in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  <c r="P2" s="70"/>
      <c r="Q2" s="77" t="s">
        <v>111</v>
      </c>
      <c r="R2" s="268"/>
      <c r="S2" s="127"/>
      <c r="T2" s="127"/>
      <c r="U2" s="127"/>
      <c r="V2" s="269"/>
      <c r="W2" s="269"/>
      <c r="X2" s="416">
        <f>IF(Eingabeblatt!H16="","-     ",Eingabeblatt!H16)</f>
        <v>100</v>
      </c>
      <c r="Y2" s="416"/>
      <c r="Z2" s="128" t="s">
        <v>93</v>
      </c>
      <c r="AA2" s="70"/>
      <c r="AB2" s="70"/>
      <c r="AC2" s="70"/>
      <c r="AD2" s="70"/>
      <c r="AE2" s="70"/>
      <c r="AF2" s="70"/>
      <c r="AG2" s="69"/>
      <c r="AH2" s="124"/>
      <c r="AI2" s="70"/>
      <c r="AJ2" s="70"/>
      <c r="AK2" s="70"/>
      <c r="AL2" s="125"/>
      <c r="AM2" s="70"/>
    </row>
    <row r="3" spans="1:39" s="126" customFormat="1" ht="19.5" customHeight="1">
      <c r="A3" s="118"/>
      <c r="B3" s="77" t="str">
        <f>Eingabeblatt!H2</f>
        <v>Funktion</v>
      </c>
      <c r="C3" s="127"/>
      <c r="D3" s="412" t="str">
        <f>Eingabeblatt!I2</f>
        <v>Funktionsbeschreibung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  <c r="P3" s="70"/>
      <c r="Q3" s="68" t="s">
        <v>109</v>
      </c>
      <c r="R3" s="122"/>
      <c r="S3" s="122"/>
      <c r="T3" s="122"/>
      <c r="U3" s="122"/>
      <c r="V3" s="265"/>
      <c r="W3" s="265"/>
      <c r="X3" s="266"/>
      <c r="Y3" s="267">
        <f>Eingabeblatt!J16</f>
        <v>0.35</v>
      </c>
      <c r="Z3" s="123" t="s">
        <v>110</v>
      </c>
      <c r="AA3" s="70"/>
      <c r="AB3" s="70"/>
      <c r="AC3" s="70"/>
      <c r="AD3" s="70"/>
      <c r="AE3" s="70"/>
      <c r="AF3" s="70"/>
      <c r="AG3" s="69"/>
      <c r="AH3" s="124"/>
      <c r="AI3" s="70"/>
      <c r="AJ3" s="70"/>
      <c r="AK3" s="70"/>
      <c r="AL3" s="125"/>
      <c r="AM3" s="70"/>
    </row>
    <row r="4" spans="1:39" s="126" customFormat="1" ht="19.5" customHeight="1">
      <c r="A4" s="118"/>
      <c r="B4" s="77" t="str">
        <f>Eingabeblatt!H3</f>
        <v>Institut</v>
      </c>
      <c r="C4" s="127"/>
      <c r="D4" s="412" t="str">
        <f>Eingabeblatt!I3</f>
        <v>Angabe Institut</v>
      </c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3"/>
      <c r="P4" s="70"/>
      <c r="Q4" s="118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69"/>
      <c r="AH4" s="124"/>
      <c r="AI4" s="70"/>
      <c r="AJ4" s="70"/>
      <c r="AK4" s="70"/>
      <c r="AL4" s="125"/>
      <c r="AM4" s="70"/>
    </row>
    <row r="5" spans="1:39" s="126" customFormat="1" ht="19.5" customHeight="1">
      <c r="A5" s="118"/>
      <c r="B5" s="68" t="str">
        <f>Eingabeblatt!H4</f>
        <v>Abteilung</v>
      </c>
      <c r="C5" s="122"/>
      <c r="D5" s="414" t="str">
        <f>Eingabeblatt!I4</f>
        <v>Angabe Abteilung</v>
      </c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5"/>
      <c r="P5" s="70"/>
      <c r="Q5" s="11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 t="s">
        <v>125</v>
      </c>
      <c r="AG5" s="69"/>
      <c r="AH5" s="124"/>
      <c r="AI5" s="70"/>
      <c r="AJ5" s="70"/>
      <c r="AK5" s="70"/>
      <c r="AL5" s="125"/>
      <c r="AM5" s="70"/>
    </row>
    <row r="6" spans="1:39" s="126" customFormat="1" ht="19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69"/>
      <c r="AH6" s="124"/>
      <c r="AI6" s="70"/>
      <c r="AJ6" s="70"/>
      <c r="AK6" s="70"/>
      <c r="AL6" s="125"/>
      <c r="AM6" s="70"/>
    </row>
    <row r="7" spans="1:39" s="45" customFormat="1" ht="45">
      <c r="A7" s="248" t="s">
        <v>72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3">
        <v>30</v>
      </c>
      <c r="AF7" s="274">
        <v>31</v>
      </c>
      <c r="AG7" s="249" t="str">
        <f aca="true" t="shared" si="0" ref="AG7:AG16">A7</f>
        <v>Tag</v>
      </c>
      <c r="AH7" s="417" t="s">
        <v>135</v>
      </c>
      <c r="AI7" s="408"/>
      <c r="AJ7" s="8" t="s">
        <v>0</v>
      </c>
      <c r="AK7" s="8" t="s">
        <v>126</v>
      </c>
      <c r="AL7" s="44" t="s">
        <v>66</v>
      </c>
      <c r="AM7" s="8" t="s">
        <v>128</v>
      </c>
    </row>
    <row r="8" spans="1:39" s="126" customFormat="1" ht="19.5" customHeight="1">
      <c r="A8" s="134" t="s">
        <v>73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5" t="str">
        <f t="shared" si="0"/>
        <v>ein</v>
      </c>
      <c r="AH8" s="339"/>
      <c r="AI8" s="272"/>
      <c r="AJ8" s="174"/>
      <c r="AK8" s="132"/>
      <c r="AL8" s="133"/>
      <c r="AM8" s="132"/>
    </row>
    <row r="9" spans="1:39" s="126" customFormat="1" ht="19.5" customHeight="1">
      <c r="A9" s="134" t="s">
        <v>74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5" t="str">
        <f t="shared" si="0"/>
        <v>aus</v>
      </c>
      <c r="AH9" s="339"/>
      <c r="AI9" s="272"/>
      <c r="AJ9" s="174"/>
      <c r="AK9" s="132"/>
      <c r="AL9" s="133"/>
      <c r="AM9" s="132"/>
    </row>
    <row r="10" spans="1:39" s="126" customFormat="1" ht="19.5" customHeight="1">
      <c r="A10" s="134" t="s">
        <v>73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5" t="str">
        <f t="shared" si="0"/>
        <v>ein</v>
      </c>
      <c r="AH10" s="339"/>
      <c r="AI10" s="272"/>
      <c r="AJ10" s="174"/>
      <c r="AK10" s="132"/>
      <c r="AL10" s="133"/>
      <c r="AM10" s="132"/>
    </row>
    <row r="11" spans="1:39" s="126" customFormat="1" ht="19.5" customHeight="1">
      <c r="A11" s="134" t="s">
        <v>74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5" t="str">
        <f t="shared" si="0"/>
        <v>aus</v>
      </c>
      <c r="AH11" s="339"/>
      <c r="AI11" s="145"/>
      <c r="AJ11" s="132"/>
      <c r="AK11" s="132"/>
      <c r="AL11" s="133"/>
      <c r="AM11" s="132"/>
    </row>
    <row r="12" spans="1:39" s="126" customFormat="1" ht="19.5" customHeight="1">
      <c r="A12" s="134" t="s">
        <v>73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5" t="str">
        <f t="shared" si="0"/>
        <v>ein</v>
      </c>
      <c r="AH12" s="339"/>
      <c r="AI12" s="145"/>
      <c r="AJ12" s="132"/>
      <c r="AK12" s="132"/>
      <c r="AL12" s="133"/>
      <c r="AM12" s="132"/>
    </row>
    <row r="13" spans="1:39" s="126" customFormat="1" ht="19.5" customHeight="1">
      <c r="A13" s="134" t="s">
        <v>74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35" t="str">
        <f t="shared" si="0"/>
        <v>aus</v>
      </c>
      <c r="AH13" s="339"/>
      <c r="AI13" s="145"/>
      <c r="AJ13" s="132"/>
      <c r="AK13" s="132"/>
      <c r="AL13" s="133"/>
      <c r="AM13" s="132"/>
    </row>
    <row r="14" spans="1:39" s="126" customFormat="1" ht="19.5" customHeight="1">
      <c r="A14" s="150" t="str">
        <f>Januar!A14</f>
        <v>AZ-Saldo</v>
      </c>
      <c r="B14" s="157">
        <f aca="true" t="shared" si="1" ref="B14:AF14">(B9-B8)+(B11-B10)+(B13-B12)+B29+B31+B32+B33+B34+B35+B36+B37+B38+B39+B40+B41+B42+B43</f>
        <v>0</v>
      </c>
      <c r="C14" s="157">
        <f t="shared" si="1"/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0</v>
      </c>
      <c r="H14" s="157">
        <f t="shared" si="1"/>
        <v>0</v>
      </c>
      <c r="I14" s="157">
        <f t="shared" si="1"/>
        <v>0</v>
      </c>
      <c r="J14" s="157">
        <f t="shared" si="1"/>
        <v>0</v>
      </c>
      <c r="K14" s="157">
        <f t="shared" si="1"/>
        <v>0</v>
      </c>
      <c r="L14" s="157">
        <f t="shared" si="1"/>
        <v>0</v>
      </c>
      <c r="M14" s="157">
        <f t="shared" si="1"/>
        <v>0</v>
      </c>
      <c r="N14" s="157">
        <f t="shared" si="1"/>
        <v>0</v>
      </c>
      <c r="O14" s="157">
        <f t="shared" si="1"/>
        <v>0</v>
      </c>
      <c r="P14" s="157">
        <f t="shared" si="1"/>
        <v>0</v>
      </c>
      <c r="Q14" s="157">
        <f t="shared" si="1"/>
        <v>0</v>
      </c>
      <c r="R14" s="157">
        <f t="shared" si="1"/>
        <v>0</v>
      </c>
      <c r="S14" s="157">
        <f t="shared" si="1"/>
        <v>0</v>
      </c>
      <c r="T14" s="157">
        <f t="shared" si="1"/>
        <v>0</v>
      </c>
      <c r="U14" s="157">
        <f t="shared" si="1"/>
        <v>0</v>
      </c>
      <c r="V14" s="157">
        <f t="shared" si="1"/>
        <v>0</v>
      </c>
      <c r="W14" s="157">
        <f t="shared" si="1"/>
        <v>0</v>
      </c>
      <c r="X14" s="157">
        <f t="shared" si="1"/>
        <v>0</v>
      </c>
      <c r="Y14" s="157">
        <f t="shared" si="1"/>
        <v>0</v>
      </c>
      <c r="Z14" s="157">
        <f t="shared" si="1"/>
        <v>0</v>
      </c>
      <c r="AA14" s="157">
        <f t="shared" si="1"/>
        <v>0</v>
      </c>
      <c r="AB14" s="157">
        <f t="shared" si="1"/>
        <v>0</v>
      </c>
      <c r="AC14" s="157">
        <f t="shared" si="1"/>
        <v>0</v>
      </c>
      <c r="AD14" s="157">
        <f t="shared" si="1"/>
        <v>0</v>
      </c>
      <c r="AE14" s="157">
        <f t="shared" si="1"/>
        <v>0</v>
      </c>
      <c r="AF14" s="153">
        <f t="shared" si="1"/>
        <v>0</v>
      </c>
      <c r="AG14" s="150" t="str">
        <f t="shared" si="0"/>
        <v>AZ-Saldo</v>
      </c>
      <c r="AH14" s="292"/>
      <c r="AI14" s="111">
        <f>SUM(B14:AF14)</f>
        <v>0</v>
      </c>
      <c r="AJ14" s="132"/>
      <c r="AK14" s="132"/>
      <c r="AL14" s="133"/>
      <c r="AM14" s="132"/>
    </row>
    <row r="15" spans="1:39" s="126" customFormat="1" ht="19.5" customHeight="1" outlineLevel="1">
      <c r="A15" s="138" t="str">
        <f>Januar!A15</f>
        <v>Angeordnete ÜZ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164"/>
      <c r="AG15" s="138" t="str">
        <f t="shared" si="0"/>
        <v>Angeordnete ÜZ</v>
      </c>
      <c r="AH15" s="292"/>
      <c r="AI15" s="111">
        <f>SUM(B15:AF15)</f>
        <v>0</v>
      </c>
      <c r="AJ15" s="132"/>
      <c r="AK15" s="132"/>
      <c r="AL15" s="133"/>
      <c r="AM15" s="132"/>
    </row>
    <row r="16" spans="1:39" s="126" customFormat="1" ht="19.5" customHeight="1" outlineLevel="1">
      <c r="A16" s="138" t="str">
        <f>Januar!A16</f>
        <v>Kompensation ÜZ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164"/>
      <c r="AG16" s="138" t="str">
        <f t="shared" si="0"/>
        <v>Kompensation ÜZ</v>
      </c>
      <c r="AH16" s="292"/>
      <c r="AI16" s="111">
        <f>SUM(B16:AF16)</f>
        <v>0</v>
      </c>
      <c r="AJ16" s="132"/>
      <c r="AK16" s="132"/>
      <c r="AL16" s="133"/>
      <c r="AM16" s="132"/>
    </row>
    <row r="17" spans="1:39" s="264" customFormat="1" ht="30.75" customHeight="1" outlineLevel="1">
      <c r="A17" s="27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2"/>
      <c r="AG17" s="67" t="s">
        <v>172</v>
      </c>
      <c r="AH17" s="340"/>
      <c r="AI17" s="172">
        <f>AI14-AI15+AI16</f>
        <v>0</v>
      </c>
      <c r="AJ17" s="167"/>
      <c r="AK17" s="167"/>
      <c r="AL17" s="168"/>
      <c r="AM17" s="167"/>
    </row>
    <row r="18" spans="1:39" s="126" customFormat="1" ht="19.5" customHeight="1">
      <c r="A18" s="134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7"/>
      <c r="AG18" s="138" t="s">
        <v>98</v>
      </c>
      <c r="AH18" s="292"/>
      <c r="AI18" s="111">
        <f>Eingabeblatt!I16</f>
        <v>7.000000000000001</v>
      </c>
      <c r="AJ18" s="132"/>
      <c r="AK18" s="132"/>
      <c r="AL18" s="133"/>
      <c r="AM18" s="132"/>
    </row>
    <row r="19" spans="1:39" s="48" customFormat="1" ht="30.75" customHeight="1" outlineLevel="1">
      <c r="A19" s="4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47"/>
      <c r="AG19" s="67" t="s">
        <v>118</v>
      </c>
      <c r="AH19" s="340"/>
      <c r="AI19" s="172">
        <f>AI14-AI18-AI15+AI16</f>
        <v>-7.000000000000001</v>
      </c>
      <c r="AJ19" s="167"/>
      <c r="AK19" s="167"/>
      <c r="AL19" s="168"/>
      <c r="AM19" s="31"/>
    </row>
    <row r="20" spans="1:39" s="48" customFormat="1" ht="30.75" customHeight="1" outlineLevel="1">
      <c r="A20" s="4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275"/>
      <c r="AG20" s="279" t="s">
        <v>117</v>
      </c>
      <c r="AH20" s="341" t="s">
        <v>99</v>
      </c>
      <c r="AI20" s="281"/>
      <c r="AJ20" s="271"/>
      <c r="AK20" s="167"/>
      <c r="AL20" s="168"/>
      <c r="AM20" s="31"/>
    </row>
    <row r="21" spans="1:39" s="144" customFormat="1" ht="19.5" customHeigh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2"/>
      <c r="AG21" s="143" t="s">
        <v>119</v>
      </c>
      <c r="AH21" s="342"/>
      <c r="AI21" s="171">
        <f>IF(AH20="+",(AI14-AI18+AI20-AI15+AI16),(AI14-AI18-AI20-AI15+AI16))</f>
        <v>-7.000000000000001</v>
      </c>
      <c r="AJ21" s="108"/>
      <c r="AK21" s="108">
        <f>April!AL21</f>
        <v>-28.675</v>
      </c>
      <c r="AL21" s="146">
        <f>AI21+AJ21+AK21</f>
        <v>-35.675000000000004</v>
      </c>
      <c r="AM21" s="246">
        <f>AL21</f>
        <v>-35.675000000000004</v>
      </c>
    </row>
    <row r="22" spans="1:39" s="48" customFormat="1" ht="45.75" customHeight="1" outlineLevel="1">
      <c r="A22" s="46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59"/>
      <c r="AG22" s="276" t="s">
        <v>2</v>
      </c>
      <c r="AH22" s="343"/>
      <c r="AI22" s="258">
        <f>AI15-AI16</f>
        <v>0</v>
      </c>
      <c r="AJ22" s="31"/>
      <c r="AK22" s="31"/>
      <c r="AL22" s="270"/>
      <c r="AM22" s="31"/>
    </row>
    <row r="23" spans="1:39" s="126" customFormat="1" ht="19.5" customHeight="1" outlineLevel="1">
      <c r="A23" s="134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7"/>
      <c r="AG23" s="138" t="s">
        <v>91</v>
      </c>
      <c r="AH23" s="292"/>
      <c r="AI23" s="111">
        <f>IF(AI22&gt;0,(AI22*0.25),0)</f>
        <v>0</v>
      </c>
      <c r="AJ23" s="132"/>
      <c r="AK23" s="132"/>
      <c r="AL23" s="133"/>
      <c r="AM23" s="132"/>
    </row>
    <row r="24" spans="1:39" s="126" customFormat="1" ht="19.5" customHeight="1" outlineLevel="1">
      <c r="A24" s="134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7"/>
      <c r="AG24" s="129" t="s">
        <v>127</v>
      </c>
      <c r="AH24" s="344" t="s">
        <v>99</v>
      </c>
      <c r="AI24" s="290"/>
      <c r="AJ24" s="132"/>
      <c r="AK24" s="132"/>
      <c r="AL24" s="133"/>
      <c r="AM24" s="132"/>
    </row>
    <row r="25" spans="1:39" s="48" customFormat="1" ht="30.75" customHeight="1">
      <c r="A25" s="46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59"/>
      <c r="AG25" s="67" t="s">
        <v>129</v>
      </c>
      <c r="AH25" s="343"/>
      <c r="AI25" s="172">
        <f>IF(AH24="+",(AI22+AI23+AI24),(AI22+AI23-AI24))</f>
        <v>0</v>
      </c>
      <c r="AJ25" s="260"/>
      <c r="AK25" s="260">
        <f>April!AL25</f>
        <v>0</v>
      </c>
      <c r="AL25" s="173">
        <f>AI25+AJ25+AK25</f>
        <v>0</v>
      </c>
      <c r="AM25" s="247">
        <f>Jahresabrechnung!I24</f>
        <v>0</v>
      </c>
    </row>
    <row r="26" spans="1:39" s="126" customFormat="1" ht="19.5" customHeight="1">
      <c r="A26" s="13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6"/>
      <c r="AG26" s="134"/>
      <c r="AH26" s="339"/>
      <c r="AI26" s="145"/>
      <c r="AJ26" s="132"/>
      <c r="AK26" s="132"/>
      <c r="AL26" s="133"/>
      <c r="AM26" s="132"/>
    </row>
    <row r="27" spans="1:39" s="126" customFormat="1" ht="19.5" customHeight="1">
      <c r="A27" s="138" t="str">
        <f>Januar!A27</f>
        <v>Kompensation AZ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21"/>
      <c r="AG27" s="138" t="str">
        <f>A27</f>
        <v>Kompensation AZ</v>
      </c>
      <c r="AH27" s="292"/>
      <c r="AI27" s="111">
        <f>SUM(B27:AF27)</f>
        <v>0</v>
      </c>
      <c r="AJ27" s="112">
        <f>Eingabeblatt!L16</f>
        <v>0.43750000000000006</v>
      </c>
      <c r="AK27" s="112">
        <f>April!AL27</f>
        <v>1.7500000000000002</v>
      </c>
      <c r="AL27" s="146">
        <f>AJ27+AK27-SUM(B27:AF27)</f>
        <v>2.1875000000000004</v>
      </c>
      <c r="AM27" s="146">
        <f>Eingabeblatt!E33-Jahresabrechnung!C12-Jahresabrechnung!C13-Jahresabrechnung!C14-Jahresabrechnung!C15-Jahresabrechnung!C16</f>
        <v>5.250000000000001</v>
      </c>
    </row>
    <row r="28" spans="1:39" s="126" customFormat="1" ht="19.5" customHeight="1">
      <c r="A28" s="129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282"/>
      <c r="AG28" s="129"/>
      <c r="AH28" s="338"/>
      <c r="AI28" s="283"/>
      <c r="AJ28" s="137"/>
      <c r="AK28" s="137"/>
      <c r="AL28" s="284"/>
      <c r="AM28" s="132"/>
    </row>
    <row r="29" spans="1:39" s="126" customFormat="1" ht="19.5" customHeight="1">
      <c r="A29" s="138" t="str">
        <f>Januar!A29</f>
        <v>Ferien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21"/>
      <c r="AG29" s="138" t="str">
        <f>A29</f>
        <v>Ferien</v>
      </c>
      <c r="AH29" s="292"/>
      <c r="AI29" s="111">
        <f>SUM(B29:AF29)</f>
        <v>0</v>
      </c>
      <c r="AJ29" s="112">
        <f>Eingabeblatt!K16</f>
        <v>0.5833333333333334</v>
      </c>
      <c r="AK29" s="112">
        <f>April!AL29</f>
        <v>2.3333333333333335</v>
      </c>
      <c r="AL29" s="146">
        <f>IF(AH30="+",(AJ29+AK29-SUM(B29:AF29)+AI30),(AJ29+AK29-SUM(B29:AF29)-AI30))</f>
        <v>2.916666666666667</v>
      </c>
      <c r="AM29" s="146">
        <f>Eingabeblatt!E31-Jahresabrechnung!K12-Jahresabrechnung!K13-Jahresabrechnung!K14-Jahresabrechnung!K15-Jahresabrechnung!K16</f>
        <v>6.999999999999999</v>
      </c>
    </row>
    <row r="30" spans="1:39" s="126" customFormat="1" ht="19.5" customHeight="1" outlineLevel="1">
      <c r="A30" s="134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6"/>
      <c r="AG30" s="129" t="s">
        <v>39</v>
      </c>
      <c r="AH30" s="344" t="s">
        <v>99</v>
      </c>
      <c r="AI30" s="285"/>
      <c r="AJ30" s="132"/>
      <c r="AK30" s="132"/>
      <c r="AL30" s="133"/>
      <c r="AM30" s="132"/>
    </row>
    <row r="31" spans="1:39" s="126" customFormat="1" ht="19.5" customHeight="1">
      <c r="A31" s="138" t="str">
        <f>Januar!A31</f>
        <v>Arztbesuch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21"/>
      <c r="AG31" s="138" t="str">
        <f aca="true" t="shared" si="2" ref="AG31:AG59">A31</f>
        <v>Arztbesuch</v>
      </c>
      <c r="AH31" s="292"/>
      <c r="AI31" s="111">
        <f aca="true" t="shared" si="3" ref="AI31:AI59">SUM(B31:AF31)</f>
        <v>0</v>
      </c>
      <c r="AJ31" s="112"/>
      <c r="AK31" s="112">
        <f>April!AL31</f>
        <v>0</v>
      </c>
      <c r="AL31" s="146">
        <f aca="true" t="shared" si="4" ref="AL31:AL38">AJ31+AK31+SUM(B31:AF31)</f>
        <v>0</v>
      </c>
      <c r="AM31" s="133"/>
    </row>
    <row r="32" spans="1:39" s="126" customFormat="1" ht="19.5" customHeight="1">
      <c r="A32" s="138" t="str">
        <f>Januar!A32</f>
        <v>Krankheit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21"/>
      <c r="AG32" s="138" t="str">
        <f t="shared" si="2"/>
        <v>Krankheit</v>
      </c>
      <c r="AH32" s="292"/>
      <c r="AI32" s="111">
        <f t="shared" si="3"/>
        <v>0</v>
      </c>
      <c r="AJ32" s="112"/>
      <c r="AK32" s="112">
        <f>April!AL32</f>
        <v>0</v>
      </c>
      <c r="AL32" s="146">
        <f t="shared" si="4"/>
        <v>0</v>
      </c>
      <c r="AM32" s="133"/>
    </row>
    <row r="33" spans="1:39" s="126" customFormat="1" ht="19.5" customHeight="1">
      <c r="A33" s="138" t="str">
        <f>Januar!A33</f>
        <v>Berufsunfall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21"/>
      <c r="AG33" s="138" t="str">
        <f t="shared" si="2"/>
        <v>Berufsunfall</v>
      </c>
      <c r="AH33" s="292"/>
      <c r="AI33" s="111">
        <f t="shared" si="3"/>
        <v>0</v>
      </c>
      <c r="AJ33" s="112"/>
      <c r="AK33" s="112">
        <f>April!AL33</f>
        <v>0</v>
      </c>
      <c r="AL33" s="146">
        <f t="shared" si="4"/>
        <v>0</v>
      </c>
      <c r="AM33" s="133"/>
    </row>
    <row r="34" spans="1:39" s="126" customFormat="1" ht="19.5" customHeight="1">
      <c r="A34" s="138" t="str">
        <f>Januar!A34</f>
        <v>Nichtberufsunfall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21"/>
      <c r="AG34" s="138" t="str">
        <f t="shared" si="2"/>
        <v>Nichtberufsunfall</v>
      </c>
      <c r="AH34" s="292"/>
      <c r="AI34" s="111">
        <f t="shared" si="3"/>
        <v>0</v>
      </c>
      <c r="AJ34" s="112"/>
      <c r="AK34" s="112">
        <f>April!AL34</f>
        <v>0</v>
      </c>
      <c r="AL34" s="146">
        <f t="shared" si="4"/>
        <v>0</v>
      </c>
      <c r="AM34" s="133"/>
    </row>
    <row r="35" spans="1:39" s="126" customFormat="1" ht="19.5" customHeight="1">
      <c r="A35" s="138" t="str">
        <f>Januar!A35</f>
        <v>Militär/Zivilschutz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21"/>
      <c r="AG35" s="138" t="str">
        <f t="shared" si="2"/>
        <v>Militär/Zivilschutz</v>
      </c>
      <c r="AH35" s="292"/>
      <c r="AI35" s="111">
        <f t="shared" si="3"/>
        <v>0</v>
      </c>
      <c r="AJ35" s="112"/>
      <c r="AK35" s="112">
        <f>April!AL35</f>
        <v>0</v>
      </c>
      <c r="AL35" s="146">
        <f t="shared" si="4"/>
        <v>0</v>
      </c>
      <c r="AM35" s="133"/>
    </row>
    <row r="36" spans="1:39" s="126" customFormat="1" ht="19.5" customHeight="1">
      <c r="A36" s="138" t="str">
        <f>Januar!A36</f>
        <v>Weiterbildung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21"/>
      <c r="AG36" s="138" t="str">
        <f t="shared" si="2"/>
        <v>Weiterbildung</v>
      </c>
      <c r="AH36" s="292"/>
      <c r="AI36" s="111">
        <f t="shared" si="3"/>
        <v>0</v>
      </c>
      <c r="AJ36" s="112"/>
      <c r="AK36" s="112">
        <f>April!AL36</f>
        <v>0</v>
      </c>
      <c r="AL36" s="146">
        <f t="shared" si="4"/>
        <v>0</v>
      </c>
      <c r="AM36" s="133"/>
    </row>
    <row r="37" spans="1:39" s="126" customFormat="1" ht="19.5" customHeight="1">
      <c r="A37" s="138" t="str">
        <f>Januar!A37</f>
        <v>Besoldeter Urlaub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21"/>
      <c r="AG37" s="138" t="str">
        <f t="shared" si="2"/>
        <v>Besoldeter Urlaub</v>
      </c>
      <c r="AH37" s="292"/>
      <c r="AI37" s="111">
        <f t="shared" si="3"/>
        <v>0</v>
      </c>
      <c r="AJ37" s="112"/>
      <c r="AK37" s="112">
        <f>April!AL37</f>
        <v>0</v>
      </c>
      <c r="AL37" s="146">
        <f t="shared" si="4"/>
        <v>0</v>
      </c>
      <c r="AM37" s="133"/>
    </row>
    <row r="38" spans="1:39" s="126" customFormat="1" ht="19.5" customHeight="1">
      <c r="A38" s="138" t="str">
        <f>Januar!A38</f>
        <v>Unbesoldeter Urlaub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21"/>
      <c r="AG38" s="138" t="str">
        <f t="shared" si="2"/>
        <v>Unbesoldeter Urlaub</v>
      </c>
      <c r="AH38" s="292"/>
      <c r="AI38" s="111">
        <f t="shared" si="3"/>
        <v>0</v>
      </c>
      <c r="AJ38" s="112"/>
      <c r="AK38" s="112">
        <f>April!AL38</f>
        <v>0</v>
      </c>
      <c r="AL38" s="146">
        <f t="shared" si="4"/>
        <v>0</v>
      </c>
      <c r="AM38" s="133"/>
    </row>
    <row r="39" spans="1:39" s="126" customFormat="1" ht="19.5" customHeight="1">
      <c r="A39" s="138" t="str">
        <f>Januar!A39</f>
        <v>Nebenbeschäftigung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21"/>
      <c r="AG39" s="138" t="str">
        <f t="shared" si="2"/>
        <v>Nebenbeschäftigung</v>
      </c>
      <c r="AH39" s="292"/>
      <c r="AI39" s="111">
        <f t="shared" si="3"/>
        <v>0</v>
      </c>
      <c r="AJ39" s="112"/>
      <c r="AK39" s="112">
        <f>April!AL39</f>
        <v>0</v>
      </c>
      <c r="AL39" s="146">
        <f>AJ39+AK39-SUM(B39:AF39)</f>
        <v>0</v>
      </c>
      <c r="AM39" s="133"/>
    </row>
    <row r="40" spans="1:39" s="126" customFormat="1" ht="19.5" customHeight="1">
      <c r="A40" s="138" t="str">
        <f>Januar!A40</f>
        <v>DAG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21"/>
      <c r="AG40" s="138" t="str">
        <f t="shared" si="2"/>
        <v>DAG</v>
      </c>
      <c r="AH40" s="292"/>
      <c r="AI40" s="111">
        <f t="shared" si="3"/>
        <v>0</v>
      </c>
      <c r="AJ40" s="112"/>
      <c r="AK40" s="112">
        <f>April!AL40</f>
        <v>0</v>
      </c>
      <c r="AL40" s="146">
        <f>AJ40+AK40-SUM(B40:AF40)</f>
        <v>0</v>
      </c>
      <c r="AM40" s="133"/>
    </row>
    <row r="41" spans="1:39" s="126" customFormat="1" ht="19.5" customHeight="1" outlineLevel="1">
      <c r="A41" s="138" t="str">
        <f>Januar!A41</f>
        <v>Frei 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21"/>
      <c r="AG41" s="138" t="str">
        <f t="shared" si="2"/>
        <v>Frei 1</v>
      </c>
      <c r="AH41" s="292"/>
      <c r="AI41" s="111">
        <f t="shared" si="3"/>
        <v>0</v>
      </c>
      <c r="AJ41" s="112"/>
      <c r="AK41" s="112">
        <f>April!AL41</f>
        <v>0</v>
      </c>
      <c r="AL41" s="146">
        <f>AJ41+AK41+SUM(B41:AF41)</f>
        <v>0</v>
      </c>
      <c r="AM41" s="133"/>
    </row>
    <row r="42" spans="1:39" s="126" customFormat="1" ht="19.5" customHeight="1" outlineLevel="1">
      <c r="A42" s="138" t="str">
        <f>Januar!A42</f>
        <v>Frei 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21"/>
      <c r="AG42" s="138" t="str">
        <f t="shared" si="2"/>
        <v>Frei 2</v>
      </c>
      <c r="AH42" s="292"/>
      <c r="AI42" s="111">
        <f t="shared" si="3"/>
        <v>0</v>
      </c>
      <c r="AJ42" s="112"/>
      <c r="AK42" s="112">
        <f>April!AL42</f>
        <v>0</v>
      </c>
      <c r="AL42" s="146">
        <f>AJ42+AK42+SUM(B42:AF42)</f>
        <v>0</v>
      </c>
      <c r="AM42" s="133"/>
    </row>
    <row r="43" spans="1:39" s="126" customFormat="1" ht="19.5" customHeight="1" outlineLevel="1">
      <c r="A43" s="129" t="str">
        <f>Januar!A43</f>
        <v>Frei 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286"/>
      <c r="AG43" s="129" t="str">
        <f t="shared" si="2"/>
        <v>Frei 3</v>
      </c>
      <c r="AH43" s="337"/>
      <c r="AI43" s="250">
        <f t="shared" si="3"/>
        <v>0</v>
      </c>
      <c r="AJ43" s="253"/>
      <c r="AK43" s="112">
        <f>April!AL43</f>
        <v>0</v>
      </c>
      <c r="AL43" s="251">
        <f>AJ43+AK43+SUM(B43:AF43)</f>
        <v>0</v>
      </c>
      <c r="AM43" s="133"/>
    </row>
    <row r="44" spans="1:39" s="126" customFormat="1" ht="18" customHeight="1">
      <c r="A44" s="138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138"/>
      <c r="AH44" s="338"/>
      <c r="AI44" s="283"/>
      <c r="AJ44" s="309"/>
      <c r="AK44" s="309"/>
      <c r="AL44" s="310"/>
      <c r="AM44" s="133"/>
    </row>
    <row r="45" spans="1:39" s="126" customFormat="1" ht="19.5" customHeight="1" outlineLevel="1">
      <c r="A45" s="138" t="str">
        <f>Eingabeblatt!H29</f>
        <v>Projekt 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29" t="str">
        <f t="shared" si="2"/>
        <v>Projekt 1</v>
      </c>
      <c r="AH45" s="337"/>
      <c r="AI45" s="250">
        <f t="shared" si="3"/>
        <v>0</v>
      </c>
      <c r="AJ45" s="112"/>
      <c r="AK45" s="112">
        <f>April!AL45</f>
        <v>0</v>
      </c>
      <c r="AL45" s="251">
        <f>AJ45+AK45+SUM(B45:AF45)</f>
        <v>0</v>
      </c>
      <c r="AM45" s="133"/>
    </row>
    <row r="46" spans="1:39" s="126" customFormat="1" ht="19.5" customHeight="1" outlineLevel="1">
      <c r="A46" s="138" t="str">
        <f>Eingabeblatt!H30</f>
        <v>Projekt 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29" t="str">
        <f t="shared" si="2"/>
        <v>Projekt 2</v>
      </c>
      <c r="AH46" s="337"/>
      <c r="AI46" s="250">
        <f t="shared" si="3"/>
        <v>0</v>
      </c>
      <c r="AJ46" s="112"/>
      <c r="AK46" s="112">
        <f>April!AL46</f>
        <v>0</v>
      </c>
      <c r="AL46" s="251">
        <f>AJ46+AK46+SUM(B46:AF46)</f>
        <v>0</v>
      </c>
      <c r="AM46" s="133"/>
    </row>
    <row r="47" spans="1:39" s="126" customFormat="1" ht="19.5" customHeight="1" outlineLevel="1">
      <c r="A47" s="138" t="str">
        <f>Eingabeblatt!H31</f>
        <v>Projekt 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29" t="str">
        <f t="shared" si="2"/>
        <v>Projekt 3</v>
      </c>
      <c r="AH47" s="337"/>
      <c r="AI47" s="250">
        <f t="shared" si="3"/>
        <v>0</v>
      </c>
      <c r="AJ47" s="112"/>
      <c r="AK47" s="112">
        <f>April!AL47</f>
        <v>0</v>
      </c>
      <c r="AL47" s="251">
        <f>AJ47+AK47+SUM(B47:AF47)</f>
        <v>0</v>
      </c>
      <c r="AM47" s="133"/>
    </row>
    <row r="48" spans="1:39" s="126" customFormat="1" ht="18" customHeight="1">
      <c r="A48" s="306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138"/>
      <c r="AH48" s="338"/>
      <c r="AI48" s="283"/>
      <c r="AJ48" s="309"/>
      <c r="AK48" s="309"/>
      <c r="AL48" s="310"/>
      <c r="AM48" s="133"/>
    </row>
    <row r="49" spans="1:39" s="126" customFormat="1" ht="19.5" customHeight="1" outlineLevel="1">
      <c r="A49" s="138" t="str">
        <f>Eingabeblatt!H32</f>
        <v>Projekt 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29" t="str">
        <f t="shared" si="2"/>
        <v>Projekt 4</v>
      </c>
      <c r="AH49" s="337"/>
      <c r="AI49" s="250">
        <f t="shared" si="3"/>
        <v>0</v>
      </c>
      <c r="AJ49" s="112"/>
      <c r="AK49" s="112">
        <f>April!AL49</f>
        <v>0</v>
      </c>
      <c r="AL49" s="251">
        <f>AJ49+AK49+SUM(B49:AF49)</f>
        <v>0</v>
      </c>
      <c r="AM49" s="133"/>
    </row>
    <row r="50" spans="1:39" s="126" customFormat="1" ht="19.5" customHeight="1" outlineLevel="1">
      <c r="A50" s="138" t="str">
        <f>Eingabeblatt!H33</f>
        <v>Projekt 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29" t="str">
        <f t="shared" si="2"/>
        <v>Projekt 5</v>
      </c>
      <c r="AH50" s="337"/>
      <c r="AI50" s="250">
        <f t="shared" si="3"/>
        <v>0</v>
      </c>
      <c r="AJ50" s="112"/>
      <c r="AK50" s="112">
        <f>April!AL50</f>
        <v>0</v>
      </c>
      <c r="AL50" s="251">
        <f>AJ50+AK50+SUM(B50:AF50)</f>
        <v>0</v>
      </c>
      <c r="AM50" s="133"/>
    </row>
    <row r="51" spans="1:39" s="126" customFormat="1" ht="19.5" customHeight="1" outlineLevel="1">
      <c r="A51" s="138" t="str">
        <f>Eingabeblatt!H34</f>
        <v>Projekt 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29" t="str">
        <f t="shared" si="2"/>
        <v>Projekt 6</v>
      </c>
      <c r="AH51" s="337"/>
      <c r="AI51" s="250">
        <f t="shared" si="3"/>
        <v>0</v>
      </c>
      <c r="AJ51" s="112"/>
      <c r="AK51" s="112">
        <f>April!AL51</f>
        <v>0</v>
      </c>
      <c r="AL51" s="251">
        <f>AJ51+AK51+SUM(B51:AF51)</f>
        <v>0</v>
      </c>
      <c r="AM51" s="133"/>
    </row>
    <row r="52" spans="1:39" s="126" customFormat="1" ht="18" customHeight="1">
      <c r="A52" s="306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138"/>
      <c r="AH52" s="338"/>
      <c r="AI52" s="283"/>
      <c r="AJ52" s="309"/>
      <c r="AK52" s="309"/>
      <c r="AL52" s="310"/>
      <c r="AM52" s="133"/>
    </row>
    <row r="53" spans="1:39" s="126" customFormat="1" ht="19.5" customHeight="1" outlineLevel="1">
      <c r="A53" s="138" t="str">
        <f>Eingabeblatt!J29</f>
        <v>Projekt 7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29" t="str">
        <f t="shared" si="2"/>
        <v>Projekt 7</v>
      </c>
      <c r="AH53" s="337"/>
      <c r="AI53" s="250">
        <f t="shared" si="3"/>
        <v>0</v>
      </c>
      <c r="AJ53" s="112"/>
      <c r="AK53" s="112">
        <f>April!AL53</f>
        <v>0</v>
      </c>
      <c r="AL53" s="251">
        <f>AJ53+AK53+SUM(B53:AF53)</f>
        <v>0</v>
      </c>
      <c r="AM53" s="133"/>
    </row>
    <row r="54" spans="1:39" s="126" customFormat="1" ht="19.5" customHeight="1" outlineLevel="1">
      <c r="A54" s="138" t="str">
        <f>Eingabeblatt!J30</f>
        <v>Projekt 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29" t="str">
        <f t="shared" si="2"/>
        <v>Projekt 8</v>
      </c>
      <c r="AH54" s="337"/>
      <c r="AI54" s="250">
        <f t="shared" si="3"/>
        <v>0</v>
      </c>
      <c r="AJ54" s="112"/>
      <c r="AK54" s="112">
        <f>April!AL54</f>
        <v>0</v>
      </c>
      <c r="AL54" s="251">
        <f>AJ54+AK54+SUM(B54:AF54)</f>
        <v>0</v>
      </c>
      <c r="AM54" s="133"/>
    </row>
    <row r="55" spans="1:39" s="126" customFormat="1" ht="19.5" customHeight="1" outlineLevel="1">
      <c r="A55" s="138" t="str">
        <f>Eingabeblatt!J31</f>
        <v>Projekt 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29" t="str">
        <f t="shared" si="2"/>
        <v>Projekt 9</v>
      </c>
      <c r="AH55" s="337"/>
      <c r="AI55" s="250">
        <f t="shared" si="3"/>
        <v>0</v>
      </c>
      <c r="AJ55" s="112"/>
      <c r="AK55" s="112">
        <f>April!AL55</f>
        <v>0</v>
      </c>
      <c r="AL55" s="251">
        <f>AJ55+AK55+SUM(B55:AF55)</f>
        <v>0</v>
      </c>
      <c r="AM55" s="133"/>
    </row>
    <row r="56" spans="1:39" s="126" customFormat="1" ht="18" customHeight="1">
      <c r="A56" s="306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138"/>
      <c r="AH56" s="338"/>
      <c r="AI56" s="283"/>
      <c r="AJ56" s="309"/>
      <c r="AK56" s="309"/>
      <c r="AL56" s="310"/>
      <c r="AM56" s="133"/>
    </row>
    <row r="57" spans="1:39" s="126" customFormat="1" ht="19.5" customHeight="1" outlineLevel="1">
      <c r="A57" s="138" t="str">
        <f>Eingabeblatt!J32</f>
        <v>Projekt 10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29" t="str">
        <f t="shared" si="2"/>
        <v>Projekt 10</v>
      </c>
      <c r="AH57" s="337"/>
      <c r="AI57" s="250">
        <f t="shared" si="3"/>
        <v>0</v>
      </c>
      <c r="AJ57" s="112"/>
      <c r="AK57" s="112">
        <f>April!AL57</f>
        <v>0</v>
      </c>
      <c r="AL57" s="251">
        <f>AJ57+AK57+SUM(B57:AF57)</f>
        <v>0</v>
      </c>
      <c r="AM57" s="133"/>
    </row>
    <row r="58" spans="1:39" s="126" customFormat="1" ht="19.5" customHeight="1" outlineLevel="1">
      <c r="A58" s="138" t="str">
        <f>Eingabeblatt!J33</f>
        <v>Projekt 11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29" t="str">
        <f t="shared" si="2"/>
        <v>Projekt 11</v>
      </c>
      <c r="AH58" s="337"/>
      <c r="AI58" s="250">
        <f t="shared" si="3"/>
        <v>0</v>
      </c>
      <c r="AJ58" s="112"/>
      <c r="AK58" s="112">
        <f>April!AL58</f>
        <v>0</v>
      </c>
      <c r="AL58" s="251">
        <f>AJ58+AK58+SUM(B58:AF58)</f>
        <v>0</v>
      </c>
      <c r="AM58" s="133"/>
    </row>
    <row r="59" spans="1:39" s="126" customFormat="1" ht="19.5" customHeight="1" outlineLevel="1">
      <c r="A59" s="138" t="str">
        <f>Eingabeblatt!J34</f>
        <v>Projekt 12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29" t="str">
        <f t="shared" si="2"/>
        <v>Projekt 12</v>
      </c>
      <c r="AH59" s="337"/>
      <c r="AI59" s="250">
        <f t="shared" si="3"/>
        <v>0</v>
      </c>
      <c r="AJ59" s="253"/>
      <c r="AK59" s="112">
        <f>April!AL59</f>
        <v>0</v>
      </c>
      <c r="AL59" s="251">
        <f>AJ59+AK59+SUM(B59:AF59)</f>
        <v>0</v>
      </c>
      <c r="AM59" s="133"/>
    </row>
    <row r="60" spans="1:39" s="126" customFormat="1" ht="30" customHeight="1">
      <c r="A60" s="148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148"/>
      <c r="AH60" s="131"/>
      <c r="AI60" s="254"/>
      <c r="AJ60" s="254"/>
      <c r="AK60" s="254"/>
      <c r="AL60" s="255"/>
      <c r="AM60" s="252"/>
    </row>
    <row r="61" spans="1:39" s="235" customFormat="1" ht="30" customHeight="1">
      <c r="A61" s="236" t="s">
        <v>120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8"/>
      <c r="AH61" s="233"/>
      <c r="AI61" s="231"/>
      <c r="AJ61" s="231"/>
      <c r="AK61" s="231"/>
      <c r="AL61" s="239"/>
      <c r="AM61" s="230"/>
    </row>
    <row r="62" spans="1:39" s="235" customFormat="1" ht="49.5" customHeight="1">
      <c r="A62" s="237" t="s">
        <v>37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2"/>
      <c r="AH62" s="233"/>
      <c r="AI62" s="230"/>
      <c r="AJ62" s="230"/>
      <c r="AK62" s="230"/>
      <c r="AL62" s="234"/>
      <c r="AM62" s="230"/>
    </row>
    <row r="63" spans="1:39" ht="49.5" customHeight="1">
      <c r="A63" s="40" t="s">
        <v>121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8"/>
      <c r="P63" s="28"/>
      <c r="Q63" s="50" t="s">
        <v>123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28"/>
      <c r="AF63" s="28"/>
      <c r="AG63" s="51" t="s">
        <v>122</v>
      </c>
      <c r="AH63" s="52"/>
      <c r="AI63" s="40"/>
      <c r="AJ63" s="40"/>
      <c r="AK63" s="40"/>
      <c r="AL63" s="53"/>
      <c r="AM63" s="40"/>
    </row>
    <row r="64" spans="1:39" ht="15">
      <c r="A64" s="2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9"/>
      <c r="AH64" s="41"/>
      <c r="AI64" s="20"/>
      <c r="AJ64" s="20"/>
      <c r="AK64" s="20"/>
      <c r="AL64" s="13"/>
      <c r="AM64" s="20"/>
    </row>
    <row r="65" spans="1:39" ht="15">
      <c r="A65" s="20" t="s">
        <v>124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9"/>
      <c r="AH65" s="41"/>
      <c r="AI65" s="20"/>
      <c r="AJ65" s="20"/>
      <c r="AK65" s="20"/>
      <c r="AL65" s="13"/>
      <c r="AM65" s="20"/>
    </row>
    <row r="66" spans="1:39" ht="15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9"/>
      <c r="AH66" s="41"/>
      <c r="AI66" s="20"/>
      <c r="AJ66" s="20"/>
      <c r="AK66" s="20"/>
      <c r="AL66" s="13"/>
      <c r="AM66" s="20"/>
    </row>
    <row r="67" spans="2:38" ht="1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  <c r="AL67" s="57"/>
    </row>
    <row r="68" spans="2:38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5"/>
      <c r="AL68" s="57"/>
    </row>
    <row r="69" spans="2:38" ht="1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5"/>
      <c r="AL69" s="57"/>
    </row>
    <row r="70" spans="2:38" ht="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5"/>
      <c r="AL70" s="57"/>
    </row>
    <row r="71" spans="2:38" ht="1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5"/>
      <c r="AL71" s="57"/>
    </row>
    <row r="72" spans="2:38" ht="1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5"/>
      <c r="AL72" s="57"/>
    </row>
    <row r="73" spans="2:33" ht="1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5"/>
    </row>
    <row r="74" spans="2:33" ht="1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5"/>
    </row>
    <row r="75" spans="2:33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5"/>
    </row>
    <row r="76" spans="2:33" ht="1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</row>
    <row r="77" spans="2:33" ht="1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</row>
    <row r="78" spans="2:33" ht="1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</row>
    <row r="79" spans="2:33" ht="1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5"/>
    </row>
    <row r="80" spans="2:33" ht="1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5"/>
    </row>
    <row r="81" spans="2:33" ht="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5"/>
    </row>
    <row r="82" spans="2:33" ht="1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5"/>
    </row>
    <row r="83" spans="2:33" ht="1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5"/>
    </row>
    <row r="84" spans="2:33" ht="1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5"/>
    </row>
    <row r="85" spans="2:33" ht="1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5"/>
    </row>
    <row r="86" spans="2:33" ht="1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5"/>
    </row>
    <row r="87" spans="2:33" ht="1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5"/>
    </row>
  </sheetData>
  <sheetProtection formatCells="0" selectLockedCells="1"/>
  <mergeCells count="8">
    <mergeCell ref="B62:N62"/>
    <mergeCell ref="AH7:AI7"/>
    <mergeCell ref="G1:H1"/>
    <mergeCell ref="D2:O2"/>
    <mergeCell ref="D3:O3"/>
    <mergeCell ref="D4:O4"/>
    <mergeCell ref="D5:O5"/>
    <mergeCell ref="X2:Y2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orientation="landscape" paperSize="9" scale="35" r:id="rId3"/>
  <headerFooter alignWithMargins="0">
    <oddFooter>&amp;L&amp;"Arial,Standard"&amp;11Monatsabrechnung &amp;A&amp;C&amp;"Arial,Standard"&amp;11&amp;D&amp;R&amp;"Arial,Standard"&amp;11&amp;P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B8" sqref="B8"/>
    </sheetView>
  </sheetViews>
  <sheetFormatPr defaultColWidth="11.00390625" defaultRowHeight="12.75" outlineLevelRow="1" outlineLevelCol="1"/>
  <cols>
    <col min="1" max="1" width="17.625" style="42" customWidth="1"/>
    <col min="2" max="32" width="5.75390625" style="42" customWidth="1"/>
    <col min="33" max="33" width="18.375" style="59" customWidth="1"/>
    <col min="34" max="34" width="2.375" style="56" customWidth="1"/>
    <col min="35" max="35" width="9.125" style="42" customWidth="1"/>
    <col min="36" max="36" width="11.625" style="42" customWidth="1" outlineLevel="1"/>
    <col min="37" max="37" width="10.625" style="42" customWidth="1" outlineLevel="1"/>
    <col min="38" max="38" width="10.625" style="58" customWidth="1" outlineLevel="1"/>
    <col min="39" max="39" width="12.625" style="42" customWidth="1"/>
    <col min="40" max="16384" width="10.75390625" style="42" customWidth="1"/>
  </cols>
  <sheetData>
    <row r="1" spans="1:39" s="39" customFormat="1" ht="23.25">
      <c r="A1" s="244" t="str">
        <f>Eingabeblatt!A1</f>
        <v>Arbeitszeittabelle</v>
      </c>
      <c r="B1" s="33"/>
      <c r="C1" s="33"/>
      <c r="D1" s="33"/>
      <c r="E1" s="33"/>
      <c r="F1" s="34" t="str">
        <f>Eingabeblatt!A17</f>
        <v>Juni</v>
      </c>
      <c r="G1" s="409">
        <f>Eingabeblatt!B2</f>
        <v>2008</v>
      </c>
      <c r="H1" s="409"/>
      <c r="I1" s="33"/>
      <c r="J1" s="33"/>
      <c r="K1" s="33"/>
      <c r="L1" s="33"/>
      <c r="M1" s="33"/>
      <c r="N1" s="33"/>
      <c r="O1" s="33"/>
      <c r="P1" s="33"/>
      <c r="Q1" s="33"/>
      <c r="R1" s="35"/>
      <c r="S1" s="33"/>
      <c r="T1" s="33"/>
      <c r="U1" s="33"/>
      <c r="V1" s="36"/>
      <c r="W1" s="36"/>
      <c r="X1" s="33"/>
      <c r="Y1" s="35"/>
      <c r="Z1" s="33"/>
      <c r="AA1" s="33"/>
      <c r="AB1" s="33"/>
      <c r="AC1" s="33"/>
      <c r="AD1" s="33"/>
      <c r="AE1" s="33"/>
      <c r="AF1" s="33"/>
      <c r="AG1" s="32"/>
      <c r="AH1" s="37"/>
      <c r="AI1" s="33"/>
      <c r="AJ1" s="33"/>
      <c r="AK1" s="33"/>
      <c r="AL1" s="245"/>
      <c r="AM1" s="38" t="str">
        <f>Eingabeblatt!L1</f>
        <v>Version 1.4.0</v>
      </c>
    </row>
    <row r="2" spans="1:39" s="126" customFormat="1" ht="19.5" customHeight="1">
      <c r="A2" s="99"/>
      <c r="B2" s="77" t="str">
        <f>Eingabeblatt!A3</f>
        <v>Name</v>
      </c>
      <c r="C2" s="127"/>
      <c r="D2" s="410" t="str">
        <f>Eingabeblatt!B3</f>
        <v>Name Arbeitnehmer/in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  <c r="P2" s="70"/>
      <c r="Q2" s="77" t="s">
        <v>111</v>
      </c>
      <c r="R2" s="268"/>
      <c r="S2" s="127"/>
      <c r="T2" s="127"/>
      <c r="U2" s="127"/>
      <c r="V2" s="269"/>
      <c r="W2" s="269"/>
      <c r="X2" s="416">
        <f>IF(Eingabeblatt!H17="","-     ",Eingabeblatt!H17)</f>
        <v>100</v>
      </c>
      <c r="Y2" s="416"/>
      <c r="Z2" s="128" t="s">
        <v>93</v>
      </c>
      <c r="AA2" s="70"/>
      <c r="AB2" s="70"/>
      <c r="AC2" s="70"/>
      <c r="AD2" s="70"/>
      <c r="AE2" s="70"/>
      <c r="AF2" s="70"/>
      <c r="AG2" s="69"/>
      <c r="AH2" s="124"/>
      <c r="AI2" s="70"/>
      <c r="AJ2" s="70"/>
      <c r="AK2" s="70"/>
      <c r="AL2" s="125"/>
      <c r="AM2" s="70"/>
    </row>
    <row r="3" spans="1:39" s="126" customFormat="1" ht="19.5" customHeight="1">
      <c r="A3" s="118"/>
      <c r="B3" s="77" t="str">
        <f>Eingabeblatt!H2</f>
        <v>Funktion</v>
      </c>
      <c r="C3" s="127"/>
      <c r="D3" s="412" t="str">
        <f>Eingabeblatt!I2</f>
        <v>Funktionsbeschreibung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  <c r="P3" s="70"/>
      <c r="Q3" s="68" t="s">
        <v>109</v>
      </c>
      <c r="R3" s="122"/>
      <c r="S3" s="122"/>
      <c r="T3" s="122"/>
      <c r="U3" s="122"/>
      <c r="V3" s="265"/>
      <c r="W3" s="265"/>
      <c r="X3" s="266"/>
      <c r="Y3" s="267">
        <f>Eingabeblatt!J17</f>
        <v>0.35</v>
      </c>
      <c r="Z3" s="123" t="s">
        <v>110</v>
      </c>
      <c r="AA3" s="70"/>
      <c r="AB3" s="70"/>
      <c r="AC3" s="70"/>
      <c r="AD3" s="70"/>
      <c r="AE3" s="70"/>
      <c r="AF3" s="70"/>
      <c r="AG3" s="69"/>
      <c r="AH3" s="124"/>
      <c r="AI3" s="70"/>
      <c r="AJ3" s="70"/>
      <c r="AK3" s="70"/>
      <c r="AL3" s="125"/>
      <c r="AM3" s="70"/>
    </row>
    <row r="4" spans="1:39" s="126" customFormat="1" ht="19.5" customHeight="1">
      <c r="A4" s="118"/>
      <c r="B4" s="77" t="str">
        <f>Eingabeblatt!H3</f>
        <v>Institut</v>
      </c>
      <c r="C4" s="127"/>
      <c r="D4" s="412" t="str">
        <f>Eingabeblatt!I3</f>
        <v>Angabe Institut</v>
      </c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3"/>
      <c r="P4" s="70"/>
      <c r="Q4" s="118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69"/>
      <c r="AH4" s="124"/>
      <c r="AI4" s="70"/>
      <c r="AJ4" s="70"/>
      <c r="AK4" s="70"/>
      <c r="AL4" s="125"/>
      <c r="AM4" s="70"/>
    </row>
    <row r="5" spans="1:39" s="126" customFormat="1" ht="19.5" customHeight="1">
      <c r="A5" s="118"/>
      <c r="B5" s="68" t="str">
        <f>Eingabeblatt!H4</f>
        <v>Abteilung</v>
      </c>
      <c r="C5" s="122"/>
      <c r="D5" s="414" t="str">
        <f>Eingabeblatt!I4</f>
        <v>Angabe Abteilung</v>
      </c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5"/>
      <c r="P5" s="70"/>
      <c r="Q5" s="11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 t="s">
        <v>125</v>
      </c>
      <c r="AG5" s="69"/>
      <c r="AH5" s="124"/>
      <c r="AI5" s="70"/>
      <c r="AJ5" s="70"/>
      <c r="AK5" s="70"/>
      <c r="AL5" s="125"/>
      <c r="AM5" s="70"/>
    </row>
    <row r="6" spans="1:39" s="126" customFormat="1" ht="19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69"/>
      <c r="AH6" s="124"/>
      <c r="AI6" s="70"/>
      <c r="AJ6" s="70"/>
      <c r="AK6" s="70"/>
      <c r="AL6" s="125"/>
      <c r="AM6" s="70"/>
    </row>
    <row r="7" spans="1:39" s="45" customFormat="1" ht="45">
      <c r="A7" s="248" t="s">
        <v>72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3">
        <v>30</v>
      </c>
      <c r="AF7" s="274">
        <v>31</v>
      </c>
      <c r="AG7" s="249" t="str">
        <f aca="true" t="shared" si="0" ref="AG7:AG16">A7</f>
        <v>Tag</v>
      </c>
      <c r="AH7" s="417" t="s">
        <v>136</v>
      </c>
      <c r="AI7" s="408"/>
      <c r="AJ7" s="8" t="s">
        <v>0</v>
      </c>
      <c r="AK7" s="8" t="s">
        <v>126</v>
      </c>
      <c r="AL7" s="44" t="s">
        <v>66</v>
      </c>
      <c r="AM7" s="8" t="s">
        <v>128</v>
      </c>
    </row>
    <row r="8" spans="1:39" s="126" customFormat="1" ht="19.5" customHeight="1">
      <c r="A8" s="134" t="s">
        <v>73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5" t="str">
        <f t="shared" si="0"/>
        <v>ein</v>
      </c>
      <c r="AH8" s="339"/>
      <c r="AI8" s="272"/>
      <c r="AJ8" s="174"/>
      <c r="AK8" s="132"/>
      <c r="AL8" s="133"/>
      <c r="AM8" s="132"/>
    </row>
    <row r="9" spans="1:39" s="126" customFormat="1" ht="19.5" customHeight="1">
      <c r="A9" s="134" t="s">
        <v>74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5" t="str">
        <f t="shared" si="0"/>
        <v>aus</v>
      </c>
      <c r="AH9" s="339"/>
      <c r="AI9" s="272"/>
      <c r="AJ9" s="174"/>
      <c r="AK9" s="132"/>
      <c r="AL9" s="133"/>
      <c r="AM9" s="132"/>
    </row>
    <row r="10" spans="1:39" s="126" customFormat="1" ht="19.5" customHeight="1">
      <c r="A10" s="134" t="s">
        <v>73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5" t="str">
        <f t="shared" si="0"/>
        <v>ein</v>
      </c>
      <c r="AH10" s="339"/>
      <c r="AI10" s="272"/>
      <c r="AJ10" s="174"/>
      <c r="AK10" s="132"/>
      <c r="AL10" s="133"/>
      <c r="AM10" s="132"/>
    </row>
    <row r="11" spans="1:39" s="126" customFormat="1" ht="19.5" customHeight="1">
      <c r="A11" s="134" t="s">
        <v>74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5" t="str">
        <f t="shared" si="0"/>
        <v>aus</v>
      </c>
      <c r="AH11" s="339"/>
      <c r="AI11" s="145"/>
      <c r="AJ11" s="132"/>
      <c r="AK11" s="132"/>
      <c r="AL11" s="133"/>
      <c r="AM11" s="132"/>
    </row>
    <row r="12" spans="1:39" s="126" customFormat="1" ht="19.5" customHeight="1">
      <c r="A12" s="134" t="s">
        <v>73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5" t="str">
        <f t="shared" si="0"/>
        <v>ein</v>
      </c>
      <c r="AH12" s="339"/>
      <c r="AI12" s="145"/>
      <c r="AJ12" s="132"/>
      <c r="AK12" s="132"/>
      <c r="AL12" s="133"/>
      <c r="AM12" s="132"/>
    </row>
    <row r="13" spans="1:39" s="126" customFormat="1" ht="19.5" customHeight="1">
      <c r="A13" s="134" t="s">
        <v>74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35" t="str">
        <f t="shared" si="0"/>
        <v>aus</v>
      </c>
      <c r="AH13" s="339"/>
      <c r="AI13" s="145"/>
      <c r="AJ13" s="132"/>
      <c r="AK13" s="132"/>
      <c r="AL13" s="133"/>
      <c r="AM13" s="132"/>
    </row>
    <row r="14" spans="1:39" s="126" customFormat="1" ht="19.5" customHeight="1">
      <c r="A14" s="150" t="str">
        <f>Januar!A14</f>
        <v>AZ-Saldo</v>
      </c>
      <c r="B14" s="157">
        <f aca="true" t="shared" si="1" ref="B14:AF14">(B9-B8)+(B11-B10)+(B13-B12)+B29+B31+B32+B33+B34+B35+B36+B37+B38+B39+B40+B41+B42+B43</f>
        <v>0</v>
      </c>
      <c r="C14" s="157">
        <f t="shared" si="1"/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0</v>
      </c>
      <c r="H14" s="157">
        <f t="shared" si="1"/>
        <v>0</v>
      </c>
      <c r="I14" s="157">
        <f t="shared" si="1"/>
        <v>0</v>
      </c>
      <c r="J14" s="157">
        <f t="shared" si="1"/>
        <v>0</v>
      </c>
      <c r="K14" s="157">
        <f t="shared" si="1"/>
        <v>0</v>
      </c>
      <c r="L14" s="157">
        <f t="shared" si="1"/>
        <v>0</v>
      </c>
      <c r="M14" s="157">
        <f t="shared" si="1"/>
        <v>0</v>
      </c>
      <c r="N14" s="157">
        <f t="shared" si="1"/>
        <v>0</v>
      </c>
      <c r="O14" s="157">
        <f t="shared" si="1"/>
        <v>0</v>
      </c>
      <c r="P14" s="157">
        <f t="shared" si="1"/>
        <v>0</v>
      </c>
      <c r="Q14" s="157">
        <f t="shared" si="1"/>
        <v>0</v>
      </c>
      <c r="R14" s="157">
        <f t="shared" si="1"/>
        <v>0</v>
      </c>
      <c r="S14" s="157">
        <f t="shared" si="1"/>
        <v>0</v>
      </c>
      <c r="T14" s="157">
        <f t="shared" si="1"/>
        <v>0</v>
      </c>
      <c r="U14" s="157">
        <f t="shared" si="1"/>
        <v>0</v>
      </c>
      <c r="V14" s="157">
        <f t="shared" si="1"/>
        <v>0</v>
      </c>
      <c r="W14" s="157">
        <f t="shared" si="1"/>
        <v>0</v>
      </c>
      <c r="X14" s="157">
        <f t="shared" si="1"/>
        <v>0</v>
      </c>
      <c r="Y14" s="157">
        <f t="shared" si="1"/>
        <v>0</v>
      </c>
      <c r="Z14" s="157">
        <f t="shared" si="1"/>
        <v>0</v>
      </c>
      <c r="AA14" s="157">
        <f t="shared" si="1"/>
        <v>0</v>
      </c>
      <c r="AB14" s="157">
        <f t="shared" si="1"/>
        <v>0</v>
      </c>
      <c r="AC14" s="157">
        <f t="shared" si="1"/>
        <v>0</v>
      </c>
      <c r="AD14" s="157">
        <f t="shared" si="1"/>
        <v>0</v>
      </c>
      <c r="AE14" s="157">
        <f t="shared" si="1"/>
        <v>0</v>
      </c>
      <c r="AF14" s="153">
        <f t="shared" si="1"/>
        <v>0</v>
      </c>
      <c r="AG14" s="150" t="str">
        <f t="shared" si="0"/>
        <v>AZ-Saldo</v>
      </c>
      <c r="AH14" s="292"/>
      <c r="AI14" s="111">
        <f>SUM(B14:AF14)</f>
        <v>0</v>
      </c>
      <c r="AJ14" s="132"/>
      <c r="AK14" s="132"/>
      <c r="AL14" s="133"/>
      <c r="AM14" s="132"/>
    </row>
    <row r="15" spans="1:39" s="126" customFormat="1" ht="19.5" customHeight="1" outlineLevel="1">
      <c r="A15" s="138" t="str">
        <f>Januar!A15</f>
        <v>Angeordnete ÜZ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164"/>
      <c r="AG15" s="138" t="str">
        <f t="shared" si="0"/>
        <v>Angeordnete ÜZ</v>
      </c>
      <c r="AH15" s="292"/>
      <c r="AI15" s="111">
        <f>SUM(B15:AF15)</f>
        <v>0</v>
      </c>
      <c r="AJ15" s="132"/>
      <c r="AK15" s="132"/>
      <c r="AL15" s="133"/>
      <c r="AM15" s="132"/>
    </row>
    <row r="16" spans="1:39" s="126" customFormat="1" ht="19.5" customHeight="1" outlineLevel="1">
      <c r="A16" s="138" t="str">
        <f>Januar!A16</f>
        <v>Kompensation ÜZ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164"/>
      <c r="AG16" s="138" t="str">
        <f t="shared" si="0"/>
        <v>Kompensation ÜZ</v>
      </c>
      <c r="AH16" s="292"/>
      <c r="AI16" s="111">
        <f>SUM(B16:AF16)</f>
        <v>0</v>
      </c>
      <c r="AJ16" s="132"/>
      <c r="AK16" s="132"/>
      <c r="AL16" s="133"/>
      <c r="AM16" s="132"/>
    </row>
    <row r="17" spans="1:39" s="264" customFormat="1" ht="30.75" customHeight="1" outlineLevel="1">
      <c r="A17" s="27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2"/>
      <c r="AG17" s="67" t="s">
        <v>172</v>
      </c>
      <c r="AH17" s="340"/>
      <c r="AI17" s="172">
        <f>AI14-AI15+AI16</f>
        <v>0</v>
      </c>
      <c r="AJ17" s="167"/>
      <c r="AK17" s="167"/>
      <c r="AL17" s="168"/>
      <c r="AM17" s="167"/>
    </row>
    <row r="18" spans="1:39" s="126" customFormat="1" ht="19.5" customHeight="1">
      <c r="A18" s="134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7"/>
      <c r="AG18" s="138" t="s">
        <v>98</v>
      </c>
      <c r="AH18" s="292"/>
      <c r="AI18" s="111">
        <f>Eingabeblatt!I17</f>
        <v>7.35</v>
      </c>
      <c r="AJ18" s="132"/>
      <c r="AK18" s="132"/>
      <c r="AL18" s="133"/>
      <c r="AM18" s="132"/>
    </row>
    <row r="19" spans="1:39" s="48" customFormat="1" ht="30.75" customHeight="1" outlineLevel="1">
      <c r="A19" s="4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47"/>
      <c r="AG19" s="67" t="s">
        <v>118</v>
      </c>
      <c r="AH19" s="340"/>
      <c r="AI19" s="172">
        <f>AI14-AI18-AI15+AI16</f>
        <v>-7.35</v>
      </c>
      <c r="AJ19" s="167"/>
      <c r="AK19" s="167"/>
      <c r="AL19" s="168"/>
      <c r="AM19" s="31"/>
    </row>
    <row r="20" spans="1:39" s="48" customFormat="1" ht="30.75" customHeight="1" outlineLevel="1">
      <c r="A20" s="4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275"/>
      <c r="AG20" s="279" t="s">
        <v>117</v>
      </c>
      <c r="AH20" s="341" t="s">
        <v>99</v>
      </c>
      <c r="AI20" s="281"/>
      <c r="AJ20" s="271"/>
      <c r="AK20" s="167"/>
      <c r="AL20" s="168"/>
      <c r="AM20" s="31"/>
    </row>
    <row r="21" spans="1:39" s="144" customFormat="1" ht="19.5" customHeigh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2"/>
      <c r="AG21" s="143" t="s">
        <v>119</v>
      </c>
      <c r="AH21" s="342"/>
      <c r="AI21" s="171">
        <f>IF(AH20="+",(AI14-AI18+AI20-AI15+AI16),(AI14-AI18-AI20-AI15+AI16))</f>
        <v>-7.35</v>
      </c>
      <c r="AJ21" s="108"/>
      <c r="AK21" s="108">
        <f>Mai!AL21</f>
        <v>-35.675000000000004</v>
      </c>
      <c r="AL21" s="146">
        <f>AI21+AJ21+AK21</f>
        <v>-43.025000000000006</v>
      </c>
      <c r="AM21" s="246">
        <f>AL21</f>
        <v>-43.025000000000006</v>
      </c>
    </row>
    <row r="22" spans="1:39" s="48" customFormat="1" ht="45.75" customHeight="1" outlineLevel="1">
      <c r="A22" s="46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59"/>
      <c r="AG22" s="276" t="s">
        <v>2</v>
      </c>
      <c r="AH22" s="343"/>
      <c r="AI22" s="258">
        <f>AI15-AI16</f>
        <v>0</v>
      </c>
      <c r="AJ22" s="31"/>
      <c r="AK22" s="31"/>
      <c r="AL22" s="270"/>
      <c r="AM22" s="31"/>
    </row>
    <row r="23" spans="1:39" s="126" customFormat="1" ht="19.5" customHeight="1" outlineLevel="1">
      <c r="A23" s="134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7"/>
      <c r="AG23" s="138" t="s">
        <v>91</v>
      </c>
      <c r="AH23" s="292"/>
      <c r="AI23" s="111">
        <f>IF(AI22&gt;0,(AI22*0.25),0)</f>
        <v>0</v>
      </c>
      <c r="AJ23" s="132"/>
      <c r="AK23" s="132"/>
      <c r="AL23" s="133"/>
      <c r="AM23" s="132"/>
    </row>
    <row r="24" spans="1:39" s="126" customFormat="1" ht="19.5" customHeight="1" outlineLevel="1">
      <c r="A24" s="134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7"/>
      <c r="AG24" s="129" t="s">
        <v>127</v>
      </c>
      <c r="AH24" s="344" t="s">
        <v>99</v>
      </c>
      <c r="AI24" s="290"/>
      <c r="AJ24" s="132"/>
      <c r="AK24" s="132"/>
      <c r="AL24" s="133"/>
      <c r="AM24" s="132"/>
    </row>
    <row r="25" spans="1:39" s="48" customFormat="1" ht="30.75" customHeight="1">
      <c r="A25" s="46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59"/>
      <c r="AG25" s="67" t="s">
        <v>129</v>
      </c>
      <c r="AH25" s="343"/>
      <c r="AI25" s="172">
        <f>IF(AH24="+",(AI22+AI23+AI24),(AI22+AI23-AI24))</f>
        <v>0</v>
      </c>
      <c r="AJ25" s="260"/>
      <c r="AK25" s="260">
        <f>Mai!AL25</f>
        <v>0</v>
      </c>
      <c r="AL25" s="173">
        <f>AI25+AJ25+AK25</f>
        <v>0</v>
      </c>
      <c r="AM25" s="247">
        <f>Jahresabrechnung!I24</f>
        <v>0</v>
      </c>
    </row>
    <row r="26" spans="1:39" s="126" customFormat="1" ht="19.5" customHeight="1">
      <c r="A26" s="13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6"/>
      <c r="AG26" s="134"/>
      <c r="AH26" s="339"/>
      <c r="AI26" s="145"/>
      <c r="AJ26" s="132"/>
      <c r="AK26" s="132"/>
      <c r="AL26" s="133"/>
      <c r="AM26" s="132"/>
    </row>
    <row r="27" spans="1:39" s="126" customFormat="1" ht="19.5" customHeight="1">
      <c r="A27" s="138" t="str">
        <f>Januar!A27</f>
        <v>Kompensation AZ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21"/>
      <c r="AG27" s="138" t="str">
        <f>A27</f>
        <v>Kompensation AZ</v>
      </c>
      <c r="AH27" s="292"/>
      <c r="AI27" s="111">
        <f>SUM(B27:AF27)</f>
        <v>0</v>
      </c>
      <c r="AJ27" s="112">
        <f>Eingabeblatt!L17</f>
        <v>0.43750000000000006</v>
      </c>
      <c r="AK27" s="112">
        <f>Mai!AL27</f>
        <v>2.1875000000000004</v>
      </c>
      <c r="AL27" s="146">
        <f>AJ27+AK27-SUM(B27:AF27)</f>
        <v>2.6250000000000004</v>
      </c>
      <c r="AM27" s="146">
        <f>Eingabeblatt!E33-Jahresabrechnung!C12-Jahresabrechnung!C13-Jahresabrechnung!C14-Jahresabrechnung!C15-Jahresabrechnung!C16-Jahresabrechnung!C17</f>
        <v>5.250000000000001</v>
      </c>
    </row>
    <row r="28" spans="1:39" s="126" customFormat="1" ht="19.5" customHeight="1">
      <c r="A28" s="129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282"/>
      <c r="AG28" s="129"/>
      <c r="AH28" s="338"/>
      <c r="AI28" s="283"/>
      <c r="AJ28" s="137"/>
      <c r="AK28" s="137"/>
      <c r="AL28" s="284"/>
      <c r="AM28" s="132"/>
    </row>
    <row r="29" spans="1:39" s="126" customFormat="1" ht="19.5" customHeight="1">
      <c r="A29" s="138" t="str">
        <f>Januar!A29</f>
        <v>Ferien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21"/>
      <c r="AG29" s="138" t="str">
        <f>A29</f>
        <v>Ferien</v>
      </c>
      <c r="AH29" s="292"/>
      <c r="AI29" s="111">
        <f>SUM(B29:AF29)</f>
        <v>0</v>
      </c>
      <c r="AJ29" s="112">
        <f>Eingabeblatt!K17</f>
        <v>0.5833333333333334</v>
      </c>
      <c r="AK29" s="112">
        <f>Mai!AL29</f>
        <v>2.916666666666667</v>
      </c>
      <c r="AL29" s="146">
        <f>IF(AH30="+",(AJ29+AK29-SUM(B29:AF29)+AI30),(AJ29+AK29-SUM(B29:AF29)-AI30))</f>
        <v>3.5000000000000004</v>
      </c>
      <c r="AM29" s="146">
        <f>Eingabeblatt!E31-Jahresabrechnung!K12-Jahresabrechnung!K13-Jahresabrechnung!K14-Jahresabrechnung!K15-Jahresabrechnung!K16-Jahresabrechnung!K17</f>
        <v>6.999999999999999</v>
      </c>
    </row>
    <row r="30" spans="1:39" s="126" customFormat="1" ht="19.5" customHeight="1" outlineLevel="1">
      <c r="A30" s="134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6"/>
      <c r="AG30" s="129" t="s">
        <v>39</v>
      </c>
      <c r="AH30" s="344" t="s">
        <v>99</v>
      </c>
      <c r="AI30" s="285"/>
      <c r="AJ30" s="132"/>
      <c r="AK30" s="132"/>
      <c r="AL30" s="133"/>
      <c r="AM30" s="132"/>
    </row>
    <row r="31" spans="1:39" s="126" customFormat="1" ht="19.5" customHeight="1">
      <c r="A31" s="138" t="str">
        <f>Januar!A31</f>
        <v>Arztbesuch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21"/>
      <c r="AG31" s="138" t="str">
        <f aca="true" t="shared" si="2" ref="AG31:AG59">A31</f>
        <v>Arztbesuch</v>
      </c>
      <c r="AH31" s="292"/>
      <c r="AI31" s="111">
        <f aca="true" t="shared" si="3" ref="AI31:AI59">SUM(B31:AF31)</f>
        <v>0</v>
      </c>
      <c r="AJ31" s="112"/>
      <c r="AK31" s="112">
        <f>Mai!AL31</f>
        <v>0</v>
      </c>
      <c r="AL31" s="146">
        <f aca="true" t="shared" si="4" ref="AL31:AL38">AJ31+AK31+SUM(B31:AF31)</f>
        <v>0</v>
      </c>
      <c r="AM31" s="133"/>
    </row>
    <row r="32" spans="1:39" s="126" customFormat="1" ht="19.5" customHeight="1">
      <c r="A32" s="138" t="str">
        <f>Januar!A32</f>
        <v>Krankheit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21"/>
      <c r="AG32" s="138" t="str">
        <f t="shared" si="2"/>
        <v>Krankheit</v>
      </c>
      <c r="AH32" s="292"/>
      <c r="AI32" s="111">
        <f t="shared" si="3"/>
        <v>0</v>
      </c>
      <c r="AJ32" s="112"/>
      <c r="AK32" s="112">
        <f>Mai!AL32</f>
        <v>0</v>
      </c>
      <c r="AL32" s="146">
        <f t="shared" si="4"/>
        <v>0</v>
      </c>
      <c r="AM32" s="133"/>
    </row>
    <row r="33" spans="1:39" s="126" customFormat="1" ht="19.5" customHeight="1">
      <c r="A33" s="138" t="str">
        <f>Januar!A33</f>
        <v>Berufsunfall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21"/>
      <c r="AG33" s="138" t="str">
        <f t="shared" si="2"/>
        <v>Berufsunfall</v>
      </c>
      <c r="AH33" s="292"/>
      <c r="AI33" s="111">
        <f t="shared" si="3"/>
        <v>0</v>
      </c>
      <c r="AJ33" s="112"/>
      <c r="AK33" s="112">
        <f>Mai!AL33</f>
        <v>0</v>
      </c>
      <c r="AL33" s="146">
        <f t="shared" si="4"/>
        <v>0</v>
      </c>
      <c r="AM33" s="133"/>
    </row>
    <row r="34" spans="1:39" s="126" customFormat="1" ht="19.5" customHeight="1">
      <c r="A34" s="138" t="str">
        <f>Januar!A34</f>
        <v>Nichtberufsunfall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21"/>
      <c r="AG34" s="138" t="str">
        <f t="shared" si="2"/>
        <v>Nichtberufsunfall</v>
      </c>
      <c r="AH34" s="292"/>
      <c r="AI34" s="111">
        <f t="shared" si="3"/>
        <v>0</v>
      </c>
      <c r="AJ34" s="112"/>
      <c r="AK34" s="112">
        <f>Mai!AL34</f>
        <v>0</v>
      </c>
      <c r="AL34" s="146">
        <f t="shared" si="4"/>
        <v>0</v>
      </c>
      <c r="AM34" s="133"/>
    </row>
    <row r="35" spans="1:39" s="126" customFormat="1" ht="19.5" customHeight="1">
      <c r="A35" s="138" t="str">
        <f>Januar!A35</f>
        <v>Militär/Zivilschutz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21"/>
      <c r="AG35" s="138" t="str">
        <f t="shared" si="2"/>
        <v>Militär/Zivilschutz</v>
      </c>
      <c r="AH35" s="292"/>
      <c r="AI35" s="111">
        <f t="shared" si="3"/>
        <v>0</v>
      </c>
      <c r="AJ35" s="112"/>
      <c r="AK35" s="112">
        <f>Mai!AL35</f>
        <v>0</v>
      </c>
      <c r="AL35" s="146">
        <f t="shared" si="4"/>
        <v>0</v>
      </c>
      <c r="AM35" s="133"/>
    </row>
    <row r="36" spans="1:39" s="126" customFormat="1" ht="19.5" customHeight="1">
      <c r="A36" s="138" t="str">
        <f>Januar!A36</f>
        <v>Weiterbildung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21"/>
      <c r="AG36" s="138" t="str">
        <f t="shared" si="2"/>
        <v>Weiterbildung</v>
      </c>
      <c r="AH36" s="292"/>
      <c r="AI36" s="111">
        <f t="shared" si="3"/>
        <v>0</v>
      </c>
      <c r="AJ36" s="112"/>
      <c r="AK36" s="112">
        <f>Mai!AL36</f>
        <v>0</v>
      </c>
      <c r="AL36" s="146">
        <f t="shared" si="4"/>
        <v>0</v>
      </c>
      <c r="AM36" s="133"/>
    </row>
    <row r="37" spans="1:39" s="126" customFormat="1" ht="19.5" customHeight="1">
      <c r="A37" s="138" t="str">
        <f>Januar!A37</f>
        <v>Besoldeter Urlaub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21"/>
      <c r="AG37" s="138" t="str">
        <f t="shared" si="2"/>
        <v>Besoldeter Urlaub</v>
      </c>
      <c r="AH37" s="292"/>
      <c r="AI37" s="111">
        <f t="shared" si="3"/>
        <v>0</v>
      </c>
      <c r="AJ37" s="112"/>
      <c r="AK37" s="112">
        <f>Mai!AL37</f>
        <v>0</v>
      </c>
      <c r="AL37" s="146">
        <f t="shared" si="4"/>
        <v>0</v>
      </c>
      <c r="AM37" s="133"/>
    </row>
    <row r="38" spans="1:39" s="126" customFormat="1" ht="19.5" customHeight="1">
      <c r="A38" s="138" t="str">
        <f>Januar!A38</f>
        <v>Unbesoldeter Urlaub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21"/>
      <c r="AG38" s="138" t="str">
        <f t="shared" si="2"/>
        <v>Unbesoldeter Urlaub</v>
      </c>
      <c r="AH38" s="292"/>
      <c r="AI38" s="111">
        <f t="shared" si="3"/>
        <v>0</v>
      </c>
      <c r="AJ38" s="112"/>
      <c r="AK38" s="112">
        <f>Mai!AL38</f>
        <v>0</v>
      </c>
      <c r="AL38" s="146">
        <f t="shared" si="4"/>
        <v>0</v>
      </c>
      <c r="AM38" s="133"/>
    </row>
    <row r="39" spans="1:39" s="126" customFormat="1" ht="19.5" customHeight="1">
      <c r="A39" s="138" t="str">
        <f>Januar!A39</f>
        <v>Nebenbeschäftigung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21"/>
      <c r="AG39" s="138" t="str">
        <f t="shared" si="2"/>
        <v>Nebenbeschäftigung</v>
      </c>
      <c r="AH39" s="292"/>
      <c r="AI39" s="111">
        <f t="shared" si="3"/>
        <v>0</v>
      </c>
      <c r="AJ39" s="112"/>
      <c r="AK39" s="112">
        <f>Mai!AL39</f>
        <v>0</v>
      </c>
      <c r="AL39" s="146">
        <f>AJ39+AK39-SUM(B39:AF39)</f>
        <v>0</v>
      </c>
      <c r="AM39" s="133"/>
    </row>
    <row r="40" spans="1:39" s="126" customFormat="1" ht="19.5" customHeight="1">
      <c r="A40" s="138" t="str">
        <f>Januar!A40</f>
        <v>DAG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21"/>
      <c r="AG40" s="138" t="str">
        <f t="shared" si="2"/>
        <v>DAG</v>
      </c>
      <c r="AH40" s="292"/>
      <c r="AI40" s="111">
        <f t="shared" si="3"/>
        <v>0</v>
      </c>
      <c r="AJ40" s="112"/>
      <c r="AK40" s="112">
        <f>Mai!AL40</f>
        <v>0</v>
      </c>
      <c r="AL40" s="146">
        <f>AJ40+AK40-SUM(B40:AF40)</f>
        <v>0</v>
      </c>
      <c r="AM40" s="133"/>
    </row>
    <row r="41" spans="1:39" s="126" customFormat="1" ht="19.5" customHeight="1" outlineLevel="1">
      <c r="A41" s="138" t="str">
        <f>Januar!A41</f>
        <v>Frei 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21"/>
      <c r="AG41" s="138" t="str">
        <f t="shared" si="2"/>
        <v>Frei 1</v>
      </c>
      <c r="AH41" s="292"/>
      <c r="AI41" s="111">
        <f t="shared" si="3"/>
        <v>0</v>
      </c>
      <c r="AJ41" s="112"/>
      <c r="AK41" s="112">
        <f>Mai!AL41</f>
        <v>0</v>
      </c>
      <c r="AL41" s="146">
        <f>AJ41+AK41+SUM(B41:AF41)</f>
        <v>0</v>
      </c>
      <c r="AM41" s="133"/>
    </row>
    <row r="42" spans="1:39" s="126" customFormat="1" ht="19.5" customHeight="1" outlineLevel="1">
      <c r="A42" s="138" t="str">
        <f>Januar!A42</f>
        <v>Frei 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21"/>
      <c r="AG42" s="138" t="str">
        <f t="shared" si="2"/>
        <v>Frei 2</v>
      </c>
      <c r="AH42" s="292"/>
      <c r="AI42" s="111">
        <f t="shared" si="3"/>
        <v>0</v>
      </c>
      <c r="AJ42" s="112"/>
      <c r="AK42" s="112">
        <f>Mai!AL42</f>
        <v>0</v>
      </c>
      <c r="AL42" s="146">
        <f>AJ42+AK42+SUM(B42:AF42)</f>
        <v>0</v>
      </c>
      <c r="AM42" s="133"/>
    </row>
    <row r="43" spans="1:39" s="126" customFormat="1" ht="19.5" customHeight="1" outlineLevel="1">
      <c r="A43" s="129" t="str">
        <f>Januar!A43</f>
        <v>Frei 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286"/>
      <c r="AG43" s="129" t="str">
        <f t="shared" si="2"/>
        <v>Frei 3</v>
      </c>
      <c r="AH43" s="337"/>
      <c r="AI43" s="250">
        <f t="shared" si="3"/>
        <v>0</v>
      </c>
      <c r="AJ43" s="253"/>
      <c r="AK43" s="112">
        <f>Mai!AL43</f>
        <v>0</v>
      </c>
      <c r="AL43" s="251">
        <f>AJ43+AK43+SUM(B43:AF43)</f>
        <v>0</v>
      </c>
      <c r="AM43" s="133"/>
    </row>
    <row r="44" spans="1:39" s="126" customFormat="1" ht="18" customHeight="1">
      <c r="A44" s="138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138"/>
      <c r="AH44" s="338"/>
      <c r="AI44" s="283"/>
      <c r="AJ44" s="309"/>
      <c r="AK44" s="309"/>
      <c r="AL44" s="310"/>
      <c r="AM44" s="133"/>
    </row>
    <row r="45" spans="1:39" s="126" customFormat="1" ht="19.5" customHeight="1" outlineLevel="1">
      <c r="A45" s="138" t="str">
        <f>Eingabeblatt!H29</f>
        <v>Projekt 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29" t="str">
        <f t="shared" si="2"/>
        <v>Projekt 1</v>
      </c>
      <c r="AH45" s="337"/>
      <c r="AI45" s="250">
        <f t="shared" si="3"/>
        <v>0</v>
      </c>
      <c r="AJ45" s="112"/>
      <c r="AK45" s="112">
        <f>Mai!AL45</f>
        <v>0</v>
      </c>
      <c r="AL45" s="251">
        <f>AJ45+AK45+SUM(B45:AF45)</f>
        <v>0</v>
      </c>
      <c r="AM45" s="133"/>
    </row>
    <row r="46" spans="1:39" s="126" customFormat="1" ht="19.5" customHeight="1" outlineLevel="1">
      <c r="A46" s="138" t="str">
        <f>Eingabeblatt!H30</f>
        <v>Projekt 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29" t="str">
        <f t="shared" si="2"/>
        <v>Projekt 2</v>
      </c>
      <c r="AH46" s="337"/>
      <c r="AI46" s="250">
        <f t="shared" si="3"/>
        <v>0</v>
      </c>
      <c r="AJ46" s="112"/>
      <c r="AK46" s="112">
        <f>Mai!AL46</f>
        <v>0</v>
      </c>
      <c r="AL46" s="251">
        <f>AJ46+AK46+SUM(B46:AF46)</f>
        <v>0</v>
      </c>
      <c r="AM46" s="133"/>
    </row>
    <row r="47" spans="1:39" s="126" customFormat="1" ht="19.5" customHeight="1" outlineLevel="1">
      <c r="A47" s="138" t="str">
        <f>Eingabeblatt!H31</f>
        <v>Projekt 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29" t="str">
        <f t="shared" si="2"/>
        <v>Projekt 3</v>
      </c>
      <c r="AH47" s="337"/>
      <c r="AI47" s="250">
        <f t="shared" si="3"/>
        <v>0</v>
      </c>
      <c r="AJ47" s="112"/>
      <c r="AK47" s="112">
        <f>Mai!AL47</f>
        <v>0</v>
      </c>
      <c r="AL47" s="251">
        <f>AJ47+AK47+SUM(B47:AF47)</f>
        <v>0</v>
      </c>
      <c r="AM47" s="133"/>
    </row>
    <row r="48" spans="1:39" s="126" customFormat="1" ht="18" customHeight="1">
      <c r="A48" s="306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138"/>
      <c r="AH48" s="338"/>
      <c r="AI48" s="283"/>
      <c r="AJ48" s="309"/>
      <c r="AK48" s="309"/>
      <c r="AL48" s="310"/>
      <c r="AM48" s="133"/>
    </row>
    <row r="49" spans="1:39" s="126" customFormat="1" ht="19.5" customHeight="1" outlineLevel="1">
      <c r="A49" s="138" t="str">
        <f>Eingabeblatt!H32</f>
        <v>Projekt 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29" t="str">
        <f t="shared" si="2"/>
        <v>Projekt 4</v>
      </c>
      <c r="AH49" s="337"/>
      <c r="AI49" s="250">
        <f t="shared" si="3"/>
        <v>0</v>
      </c>
      <c r="AJ49" s="112"/>
      <c r="AK49" s="112">
        <f>Mai!AL49</f>
        <v>0</v>
      </c>
      <c r="AL49" s="251">
        <f>AJ49+AK49+SUM(B49:AF49)</f>
        <v>0</v>
      </c>
      <c r="AM49" s="133"/>
    </row>
    <row r="50" spans="1:39" s="126" customFormat="1" ht="19.5" customHeight="1" outlineLevel="1">
      <c r="A50" s="138" t="str">
        <f>Eingabeblatt!H33</f>
        <v>Projekt 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29" t="str">
        <f t="shared" si="2"/>
        <v>Projekt 5</v>
      </c>
      <c r="AH50" s="337"/>
      <c r="AI50" s="250">
        <f t="shared" si="3"/>
        <v>0</v>
      </c>
      <c r="AJ50" s="112"/>
      <c r="AK50" s="112">
        <f>Mai!AL50</f>
        <v>0</v>
      </c>
      <c r="AL50" s="251">
        <f>AJ50+AK50+SUM(B50:AF50)</f>
        <v>0</v>
      </c>
      <c r="AM50" s="133"/>
    </row>
    <row r="51" spans="1:39" s="126" customFormat="1" ht="19.5" customHeight="1" outlineLevel="1">
      <c r="A51" s="138" t="str">
        <f>Eingabeblatt!H34</f>
        <v>Projekt 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29" t="str">
        <f t="shared" si="2"/>
        <v>Projekt 6</v>
      </c>
      <c r="AH51" s="337"/>
      <c r="AI51" s="250">
        <f t="shared" si="3"/>
        <v>0</v>
      </c>
      <c r="AJ51" s="112"/>
      <c r="AK51" s="112">
        <f>Mai!AL51</f>
        <v>0</v>
      </c>
      <c r="AL51" s="251">
        <f>AJ51+AK51+SUM(B51:AF51)</f>
        <v>0</v>
      </c>
      <c r="AM51" s="133"/>
    </row>
    <row r="52" spans="1:39" s="126" customFormat="1" ht="18" customHeight="1">
      <c r="A52" s="306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138"/>
      <c r="AH52" s="338"/>
      <c r="AI52" s="283"/>
      <c r="AJ52" s="309"/>
      <c r="AK52" s="309"/>
      <c r="AL52" s="310"/>
      <c r="AM52" s="133"/>
    </row>
    <row r="53" spans="1:39" s="126" customFormat="1" ht="19.5" customHeight="1" outlineLevel="1">
      <c r="A53" s="138" t="str">
        <f>Eingabeblatt!J29</f>
        <v>Projekt 7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29" t="str">
        <f t="shared" si="2"/>
        <v>Projekt 7</v>
      </c>
      <c r="AH53" s="337"/>
      <c r="AI53" s="250">
        <f t="shared" si="3"/>
        <v>0</v>
      </c>
      <c r="AJ53" s="112"/>
      <c r="AK53" s="112">
        <f>Mai!AL53</f>
        <v>0</v>
      </c>
      <c r="AL53" s="251">
        <f>AJ53+AK53+SUM(B53:AF53)</f>
        <v>0</v>
      </c>
      <c r="AM53" s="133"/>
    </row>
    <row r="54" spans="1:39" s="126" customFormat="1" ht="19.5" customHeight="1" outlineLevel="1">
      <c r="A54" s="138" t="str">
        <f>Eingabeblatt!J30</f>
        <v>Projekt 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29" t="str">
        <f t="shared" si="2"/>
        <v>Projekt 8</v>
      </c>
      <c r="AH54" s="337"/>
      <c r="AI54" s="250">
        <f t="shared" si="3"/>
        <v>0</v>
      </c>
      <c r="AJ54" s="112"/>
      <c r="AK54" s="112">
        <f>Mai!AL54</f>
        <v>0</v>
      </c>
      <c r="AL54" s="251">
        <f>AJ54+AK54+SUM(B54:AF54)</f>
        <v>0</v>
      </c>
      <c r="AM54" s="133"/>
    </row>
    <row r="55" spans="1:39" s="126" customFormat="1" ht="19.5" customHeight="1" outlineLevel="1">
      <c r="A55" s="138" t="str">
        <f>Eingabeblatt!J31</f>
        <v>Projekt 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29" t="str">
        <f t="shared" si="2"/>
        <v>Projekt 9</v>
      </c>
      <c r="AH55" s="337"/>
      <c r="AI55" s="250">
        <f t="shared" si="3"/>
        <v>0</v>
      </c>
      <c r="AJ55" s="112"/>
      <c r="AK55" s="112">
        <f>Mai!AL55</f>
        <v>0</v>
      </c>
      <c r="AL55" s="251">
        <f>AJ55+AK55+SUM(B55:AF55)</f>
        <v>0</v>
      </c>
      <c r="AM55" s="133"/>
    </row>
    <row r="56" spans="1:39" s="126" customFormat="1" ht="18" customHeight="1">
      <c r="A56" s="306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138"/>
      <c r="AH56" s="338"/>
      <c r="AI56" s="283"/>
      <c r="AJ56" s="309"/>
      <c r="AK56" s="309"/>
      <c r="AL56" s="310"/>
      <c r="AM56" s="133"/>
    </row>
    <row r="57" spans="1:39" s="126" customFormat="1" ht="19.5" customHeight="1" outlineLevel="1">
      <c r="A57" s="138" t="str">
        <f>Eingabeblatt!J32</f>
        <v>Projekt 10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29" t="str">
        <f t="shared" si="2"/>
        <v>Projekt 10</v>
      </c>
      <c r="AH57" s="337"/>
      <c r="AI57" s="250">
        <f t="shared" si="3"/>
        <v>0</v>
      </c>
      <c r="AJ57" s="112"/>
      <c r="AK57" s="112">
        <f>Mai!AL57</f>
        <v>0</v>
      </c>
      <c r="AL57" s="251">
        <f>AJ57+AK57+SUM(B57:AF57)</f>
        <v>0</v>
      </c>
      <c r="AM57" s="133"/>
    </row>
    <row r="58" spans="1:39" s="126" customFormat="1" ht="19.5" customHeight="1" outlineLevel="1">
      <c r="A58" s="138" t="str">
        <f>Eingabeblatt!J33</f>
        <v>Projekt 11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29" t="str">
        <f t="shared" si="2"/>
        <v>Projekt 11</v>
      </c>
      <c r="AH58" s="337"/>
      <c r="AI58" s="250">
        <f t="shared" si="3"/>
        <v>0</v>
      </c>
      <c r="AJ58" s="112"/>
      <c r="AK58" s="112">
        <f>Mai!AL58</f>
        <v>0</v>
      </c>
      <c r="AL58" s="251">
        <f>AJ58+AK58+SUM(B58:AF58)</f>
        <v>0</v>
      </c>
      <c r="AM58" s="133"/>
    </row>
    <row r="59" spans="1:39" s="126" customFormat="1" ht="19.5" customHeight="1" outlineLevel="1">
      <c r="A59" s="138" t="str">
        <f>Eingabeblatt!J34</f>
        <v>Projekt 12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29" t="str">
        <f t="shared" si="2"/>
        <v>Projekt 12</v>
      </c>
      <c r="AH59" s="337"/>
      <c r="AI59" s="250">
        <f t="shared" si="3"/>
        <v>0</v>
      </c>
      <c r="AJ59" s="253"/>
      <c r="AK59" s="112">
        <f>Mai!AL59</f>
        <v>0</v>
      </c>
      <c r="AL59" s="251">
        <f>AJ59+AK59+SUM(B59:AF59)</f>
        <v>0</v>
      </c>
      <c r="AM59" s="133"/>
    </row>
    <row r="60" spans="1:39" s="126" customFormat="1" ht="30" customHeight="1">
      <c r="A60" s="148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148"/>
      <c r="AH60" s="131"/>
      <c r="AI60" s="254"/>
      <c r="AJ60" s="254"/>
      <c r="AK60" s="254"/>
      <c r="AL60" s="255"/>
      <c r="AM60" s="252"/>
    </row>
    <row r="61" spans="1:39" s="235" customFormat="1" ht="30" customHeight="1">
      <c r="A61" s="236" t="s">
        <v>120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8"/>
      <c r="AH61" s="233"/>
      <c r="AI61" s="231"/>
      <c r="AJ61" s="231"/>
      <c r="AK61" s="231"/>
      <c r="AL61" s="239"/>
      <c r="AM61" s="230"/>
    </row>
    <row r="62" spans="1:39" s="235" customFormat="1" ht="49.5" customHeight="1">
      <c r="A62" s="237" t="s">
        <v>37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2"/>
      <c r="AH62" s="233"/>
      <c r="AI62" s="230"/>
      <c r="AJ62" s="230"/>
      <c r="AK62" s="230"/>
      <c r="AL62" s="234"/>
      <c r="AM62" s="230"/>
    </row>
    <row r="63" spans="1:39" ht="49.5" customHeight="1">
      <c r="A63" s="40" t="s">
        <v>121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8"/>
      <c r="P63" s="28"/>
      <c r="Q63" s="50" t="s">
        <v>123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28"/>
      <c r="AF63" s="28"/>
      <c r="AG63" s="51" t="s">
        <v>122</v>
      </c>
      <c r="AH63" s="52"/>
      <c r="AI63" s="40"/>
      <c r="AJ63" s="40"/>
      <c r="AK63" s="40"/>
      <c r="AL63" s="53"/>
      <c r="AM63" s="40"/>
    </row>
    <row r="64" spans="1:39" ht="15">
      <c r="A64" s="2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9"/>
      <c r="AH64" s="41"/>
      <c r="AI64" s="20"/>
      <c r="AJ64" s="20"/>
      <c r="AK64" s="20"/>
      <c r="AL64" s="13"/>
      <c r="AM64" s="20"/>
    </row>
    <row r="65" spans="1:39" ht="15">
      <c r="A65" s="20" t="s">
        <v>124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9"/>
      <c r="AH65" s="41"/>
      <c r="AI65" s="20"/>
      <c r="AJ65" s="20"/>
      <c r="AK65" s="20"/>
      <c r="AL65" s="13"/>
      <c r="AM65" s="20"/>
    </row>
    <row r="66" spans="1:39" ht="15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9"/>
      <c r="AH66" s="41"/>
      <c r="AI66" s="20"/>
      <c r="AJ66" s="20"/>
      <c r="AK66" s="20"/>
      <c r="AL66" s="13"/>
      <c r="AM66" s="20"/>
    </row>
    <row r="67" spans="2:38" ht="1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  <c r="AL67" s="57"/>
    </row>
    <row r="68" spans="2:38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5"/>
      <c r="AL68" s="57"/>
    </row>
    <row r="69" spans="2:38" ht="1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5"/>
      <c r="AL69" s="57"/>
    </row>
    <row r="70" spans="2:38" ht="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5"/>
      <c r="AL70" s="57"/>
    </row>
    <row r="71" spans="2:38" ht="1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5"/>
      <c r="AL71" s="57"/>
    </row>
    <row r="72" spans="2:38" ht="1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5"/>
      <c r="AL72" s="57"/>
    </row>
    <row r="73" spans="2:33" ht="1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5"/>
    </row>
    <row r="74" spans="2:33" ht="1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5"/>
    </row>
    <row r="75" spans="2:33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5"/>
    </row>
    <row r="76" spans="2:33" ht="1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</row>
    <row r="77" spans="2:33" ht="1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</row>
    <row r="78" spans="2:33" ht="1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</row>
    <row r="79" spans="2:33" ht="1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5"/>
    </row>
    <row r="80" spans="2:33" ht="1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5"/>
    </row>
    <row r="81" spans="2:33" ht="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5"/>
    </row>
    <row r="82" spans="2:33" ht="1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5"/>
    </row>
    <row r="83" spans="2:33" ht="1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5"/>
    </row>
    <row r="84" spans="2:33" ht="1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5"/>
    </row>
    <row r="85" spans="2:33" ht="1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5"/>
    </row>
    <row r="86" spans="2:33" ht="1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5"/>
    </row>
    <row r="87" spans="2:33" ht="1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5"/>
    </row>
  </sheetData>
  <sheetProtection formatCells="0" selectLockedCells="1"/>
  <mergeCells count="8">
    <mergeCell ref="B62:N62"/>
    <mergeCell ref="AH7:AI7"/>
    <mergeCell ref="G1:H1"/>
    <mergeCell ref="D2:O2"/>
    <mergeCell ref="D3:O3"/>
    <mergeCell ref="D4:O4"/>
    <mergeCell ref="D5:O5"/>
    <mergeCell ref="X2:Y2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orientation="landscape" paperSize="9" scale="35" r:id="rId3"/>
  <headerFooter alignWithMargins="0">
    <oddFooter>&amp;L&amp;"Arial,Standard"&amp;11Monatsabrechnung &amp;A&amp;C&amp;"Arial,Standard"&amp;11&amp;D&amp;R&amp;"Arial,Standard"&amp;11&amp;P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B8" sqref="B8"/>
    </sheetView>
  </sheetViews>
  <sheetFormatPr defaultColWidth="11.00390625" defaultRowHeight="12.75" outlineLevelRow="1" outlineLevelCol="1"/>
  <cols>
    <col min="1" max="1" width="17.625" style="42" customWidth="1"/>
    <col min="2" max="32" width="5.75390625" style="42" customWidth="1"/>
    <col min="33" max="33" width="18.375" style="59" customWidth="1"/>
    <col min="34" max="34" width="2.375" style="56" customWidth="1"/>
    <col min="35" max="35" width="9.125" style="42" customWidth="1"/>
    <col min="36" max="36" width="11.625" style="42" customWidth="1" outlineLevel="1"/>
    <col min="37" max="37" width="10.625" style="42" customWidth="1" outlineLevel="1"/>
    <col min="38" max="38" width="10.625" style="58" customWidth="1" outlineLevel="1"/>
    <col min="39" max="39" width="12.625" style="42" customWidth="1"/>
    <col min="40" max="16384" width="10.75390625" style="42" customWidth="1"/>
  </cols>
  <sheetData>
    <row r="1" spans="1:39" s="39" customFormat="1" ht="23.25">
      <c r="A1" s="244" t="str">
        <f>Eingabeblatt!A1</f>
        <v>Arbeitszeittabelle</v>
      </c>
      <c r="B1" s="33"/>
      <c r="C1" s="33"/>
      <c r="D1" s="33"/>
      <c r="E1" s="33"/>
      <c r="F1" s="34" t="str">
        <f>Eingabeblatt!A18</f>
        <v>Juli</v>
      </c>
      <c r="G1" s="409">
        <f>Eingabeblatt!B2</f>
        <v>2008</v>
      </c>
      <c r="H1" s="409"/>
      <c r="I1" s="33"/>
      <c r="J1" s="33"/>
      <c r="K1" s="33"/>
      <c r="L1" s="33"/>
      <c r="M1" s="33"/>
      <c r="N1" s="33"/>
      <c r="O1" s="33"/>
      <c r="P1" s="33"/>
      <c r="Q1" s="33"/>
      <c r="R1" s="35"/>
      <c r="S1" s="33"/>
      <c r="T1" s="33"/>
      <c r="U1" s="33"/>
      <c r="V1" s="36"/>
      <c r="W1" s="36"/>
      <c r="X1" s="33"/>
      <c r="Y1" s="35"/>
      <c r="Z1" s="33"/>
      <c r="AA1" s="33"/>
      <c r="AB1" s="33"/>
      <c r="AC1" s="33"/>
      <c r="AD1" s="33"/>
      <c r="AE1" s="33"/>
      <c r="AF1" s="33"/>
      <c r="AG1" s="32"/>
      <c r="AH1" s="37"/>
      <c r="AI1" s="33"/>
      <c r="AJ1" s="33"/>
      <c r="AK1" s="33"/>
      <c r="AL1" s="245"/>
      <c r="AM1" s="38" t="str">
        <f>Eingabeblatt!L1</f>
        <v>Version 1.4.0</v>
      </c>
    </row>
    <row r="2" spans="1:39" s="126" customFormat="1" ht="19.5" customHeight="1">
      <c r="A2" s="99"/>
      <c r="B2" s="77" t="str">
        <f>Eingabeblatt!A3</f>
        <v>Name</v>
      </c>
      <c r="C2" s="127"/>
      <c r="D2" s="410" t="str">
        <f>Eingabeblatt!B3</f>
        <v>Name Arbeitnehmer/in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  <c r="P2" s="70"/>
      <c r="Q2" s="77" t="s">
        <v>111</v>
      </c>
      <c r="R2" s="268"/>
      <c r="S2" s="127"/>
      <c r="T2" s="127"/>
      <c r="U2" s="127"/>
      <c r="V2" s="269"/>
      <c r="W2" s="269"/>
      <c r="X2" s="416">
        <f>IF(Eingabeblatt!H18="","-     ",Eingabeblatt!H18)</f>
        <v>100</v>
      </c>
      <c r="Y2" s="416"/>
      <c r="Z2" s="128" t="s">
        <v>93</v>
      </c>
      <c r="AA2" s="70"/>
      <c r="AB2" s="70"/>
      <c r="AC2" s="70"/>
      <c r="AD2" s="70"/>
      <c r="AE2" s="70"/>
      <c r="AF2" s="70"/>
      <c r="AG2" s="69"/>
      <c r="AH2" s="124"/>
      <c r="AI2" s="70"/>
      <c r="AJ2" s="70"/>
      <c r="AK2" s="70"/>
      <c r="AL2" s="125"/>
      <c r="AM2" s="70"/>
    </row>
    <row r="3" spans="1:39" s="126" customFormat="1" ht="19.5" customHeight="1">
      <c r="A3" s="118"/>
      <c r="B3" s="77" t="str">
        <f>Eingabeblatt!H2</f>
        <v>Funktion</v>
      </c>
      <c r="C3" s="127"/>
      <c r="D3" s="412" t="str">
        <f>Eingabeblatt!I2</f>
        <v>Funktionsbeschreibung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  <c r="P3" s="70"/>
      <c r="Q3" s="68" t="s">
        <v>109</v>
      </c>
      <c r="R3" s="122"/>
      <c r="S3" s="122"/>
      <c r="T3" s="122"/>
      <c r="U3" s="122"/>
      <c r="V3" s="265"/>
      <c r="W3" s="265"/>
      <c r="X3" s="266"/>
      <c r="Y3" s="267">
        <f>Eingabeblatt!J18</f>
        <v>0.35</v>
      </c>
      <c r="Z3" s="123" t="s">
        <v>110</v>
      </c>
      <c r="AA3" s="70"/>
      <c r="AB3" s="70"/>
      <c r="AC3" s="70"/>
      <c r="AD3" s="70"/>
      <c r="AE3" s="70"/>
      <c r="AF3" s="70"/>
      <c r="AG3" s="69"/>
      <c r="AH3" s="124"/>
      <c r="AI3" s="70"/>
      <c r="AJ3" s="70"/>
      <c r="AK3" s="70"/>
      <c r="AL3" s="125"/>
      <c r="AM3" s="70"/>
    </row>
    <row r="4" spans="1:39" s="126" customFormat="1" ht="19.5" customHeight="1">
      <c r="A4" s="118"/>
      <c r="B4" s="77" t="str">
        <f>Eingabeblatt!H3</f>
        <v>Institut</v>
      </c>
      <c r="C4" s="127"/>
      <c r="D4" s="412" t="str">
        <f>Eingabeblatt!I3</f>
        <v>Angabe Institut</v>
      </c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3"/>
      <c r="P4" s="70"/>
      <c r="Q4" s="118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69"/>
      <c r="AH4" s="124"/>
      <c r="AI4" s="70"/>
      <c r="AJ4" s="70"/>
      <c r="AK4" s="70"/>
      <c r="AL4" s="125"/>
      <c r="AM4" s="70"/>
    </row>
    <row r="5" spans="1:39" s="126" customFormat="1" ht="19.5" customHeight="1">
      <c r="A5" s="118"/>
      <c r="B5" s="68" t="str">
        <f>Eingabeblatt!H4</f>
        <v>Abteilung</v>
      </c>
      <c r="C5" s="122"/>
      <c r="D5" s="414" t="str">
        <f>Eingabeblatt!I4</f>
        <v>Angabe Abteilung</v>
      </c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5"/>
      <c r="P5" s="70"/>
      <c r="Q5" s="11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 t="s">
        <v>125</v>
      </c>
      <c r="AG5" s="69"/>
      <c r="AH5" s="124"/>
      <c r="AI5" s="70"/>
      <c r="AJ5" s="70"/>
      <c r="AK5" s="70"/>
      <c r="AL5" s="125"/>
      <c r="AM5" s="70"/>
    </row>
    <row r="6" spans="1:39" s="126" customFormat="1" ht="19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69"/>
      <c r="AH6" s="124"/>
      <c r="AI6" s="70"/>
      <c r="AJ6" s="70"/>
      <c r="AK6" s="70"/>
      <c r="AL6" s="125"/>
      <c r="AM6" s="70"/>
    </row>
    <row r="7" spans="1:39" s="45" customFormat="1" ht="45">
      <c r="A7" s="248" t="s">
        <v>72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3">
        <v>30</v>
      </c>
      <c r="AF7" s="274">
        <v>31</v>
      </c>
      <c r="AG7" s="249" t="str">
        <f aca="true" t="shared" si="0" ref="AG7:AG16">A7</f>
        <v>Tag</v>
      </c>
      <c r="AH7" s="417" t="s">
        <v>137</v>
      </c>
      <c r="AI7" s="408"/>
      <c r="AJ7" s="8" t="s">
        <v>0</v>
      </c>
      <c r="AK7" s="8" t="s">
        <v>126</v>
      </c>
      <c r="AL7" s="44" t="s">
        <v>66</v>
      </c>
      <c r="AM7" s="8" t="s">
        <v>128</v>
      </c>
    </row>
    <row r="8" spans="1:39" s="126" customFormat="1" ht="19.5" customHeight="1">
      <c r="A8" s="134" t="s">
        <v>73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5" t="str">
        <f t="shared" si="0"/>
        <v>ein</v>
      </c>
      <c r="AH8" s="339"/>
      <c r="AI8" s="272"/>
      <c r="AJ8" s="174"/>
      <c r="AK8" s="132"/>
      <c r="AL8" s="133"/>
      <c r="AM8" s="132"/>
    </row>
    <row r="9" spans="1:39" s="126" customFormat="1" ht="19.5" customHeight="1">
      <c r="A9" s="134" t="s">
        <v>74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5" t="str">
        <f t="shared" si="0"/>
        <v>aus</v>
      </c>
      <c r="AH9" s="339"/>
      <c r="AI9" s="272"/>
      <c r="AJ9" s="174"/>
      <c r="AK9" s="132"/>
      <c r="AL9" s="133"/>
      <c r="AM9" s="132"/>
    </row>
    <row r="10" spans="1:39" s="126" customFormat="1" ht="19.5" customHeight="1">
      <c r="A10" s="134" t="s">
        <v>73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5" t="str">
        <f t="shared" si="0"/>
        <v>ein</v>
      </c>
      <c r="AH10" s="339"/>
      <c r="AI10" s="272"/>
      <c r="AJ10" s="174"/>
      <c r="AK10" s="132"/>
      <c r="AL10" s="133"/>
      <c r="AM10" s="132"/>
    </row>
    <row r="11" spans="1:39" s="126" customFormat="1" ht="19.5" customHeight="1">
      <c r="A11" s="134" t="s">
        <v>74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5" t="str">
        <f t="shared" si="0"/>
        <v>aus</v>
      </c>
      <c r="AH11" s="339"/>
      <c r="AI11" s="145"/>
      <c r="AJ11" s="132"/>
      <c r="AK11" s="132"/>
      <c r="AL11" s="133"/>
      <c r="AM11" s="132"/>
    </row>
    <row r="12" spans="1:39" s="126" customFormat="1" ht="19.5" customHeight="1">
      <c r="A12" s="134" t="s">
        <v>73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5" t="str">
        <f t="shared" si="0"/>
        <v>ein</v>
      </c>
      <c r="AH12" s="339"/>
      <c r="AI12" s="145"/>
      <c r="AJ12" s="132"/>
      <c r="AK12" s="132"/>
      <c r="AL12" s="133"/>
      <c r="AM12" s="132"/>
    </row>
    <row r="13" spans="1:39" s="126" customFormat="1" ht="19.5" customHeight="1">
      <c r="A13" s="134" t="s">
        <v>74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35" t="str">
        <f t="shared" si="0"/>
        <v>aus</v>
      </c>
      <c r="AH13" s="339"/>
      <c r="AI13" s="145"/>
      <c r="AJ13" s="132"/>
      <c r="AK13" s="132"/>
      <c r="AL13" s="133"/>
      <c r="AM13" s="132"/>
    </row>
    <row r="14" spans="1:39" s="126" customFormat="1" ht="19.5" customHeight="1">
      <c r="A14" s="150" t="str">
        <f>Januar!A14</f>
        <v>AZ-Saldo</v>
      </c>
      <c r="B14" s="157">
        <f aca="true" t="shared" si="1" ref="B14:AF14">(B9-B8)+(B11-B10)+(B13-B12)+B29+B31+B32+B33+B34+B35+B36+B37+B38+B39+B40+B41+B42+B43</f>
        <v>0</v>
      </c>
      <c r="C14" s="157">
        <f t="shared" si="1"/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0</v>
      </c>
      <c r="H14" s="157">
        <f t="shared" si="1"/>
        <v>0</v>
      </c>
      <c r="I14" s="157">
        <f t="shared" si="1"/>
        <v>0</v>
      </c>
      <c r="J14" s="157">
        <f t="shared" si="1"/>
        <v>0</v>
      </c>
      <c r="K14" s="157">
        <f t="shared" si="1"/>
        <v>0</v>
      </c>
      <c r="L14" s="157">
        <f t="shared" si="1"/>
        <v>0</v>
      </c>
      <c r="M14" s="157">
        <f t="shared" si="1"/>
        <v>0</v>
      </c>
      <c r="N14" s="157">
        <f t="shared" si="1"/>
        <v>0</v>
      </c>
      <c r="O14" s="157">
        <f t="shared" si="1"/>
        <v>0</v>
      </c>
      <c r="P14" s="157">
        <f t="shared" si="1"/>
        <v>0</v>
      </c>
      <c r="Q14" s="157">
        <f t="shared" si="1"/>
        <v>0</v>
      </c>
      <c r="R14" s="157">
        <f t="shared" si="1"/>
        <v>0</v>
      </c>
      <c r="S14" s="157">
        <f t="shared" si="1"/>
        <v>0</v>
      </c>
      <c r="T14" s="157">
        <f t="shared" si="1"/>
        <v>0</v>
      </c>
      <c r="U14" s="157">
        <f t="shared" si="1"/>
        <v>0</v>
      </c>
      <c r="V14" s="157">
        <f t="shared" si="1"/>
        <v>0</v>
      </c>
      <c r="W14" s="157">
        <f t="shared" si="1"/>
        <v>0</v>
      </c>
      <c r="X14" s="157">
        <f t="shared" si="1"/>
        <v>0</v>
      </c>
      <c r="Y14" s="157">
        <f t="shared" si="1"/>
        <v>0</v>
      </c>
      <c r="Z14" s="157">
        <f t="shared" si="1"/>
        <v>0</v>
      </c>
      <c r="AA14" s="157">
        <f t="shared" si="1"/>
        <v>0</v>
      </c>
      <c r="AB14" s="157">
        <f t="shared" si="1"/>
        <v>0</v>
      </c>
      <c r="AC14" s="157">
        <f t="shared" si="1"/>
        <v>0</v>
      </c>
      <c r="AD14" s="157">
        <f t="shared" si="1"/>
        <v>0</v>
      </c>
      <c r="AE14" s="157">
        <f t="shared" si="1"/>
        <v>0</v>
      </c>
      <c r="AF14" s="153">
        <f t="shared" si="1"/>
        <v>0</v>
      </c>
      <c r="AG14" s="150" t="str">
        <f t="shared" si="0"/>
        <v>AZ-Saldo</v>
      </c>
      <c r="AH14" s="292"/>
      <c r="AI14" s="111">
        <f>SUM(B14:AF14)</f>
        <v>0</v>
      </c>
      <c r="AJ14" s="132"/>
      <c r="AK14" s="132"/>
      <c r="AL14" s="133"/>
      <c r="AM14" s="132"/>
    </row>
    <row r="15" spans="1:39" s="126" customFormat="1" ht="19.5" customHeight="1" outlineLevel="1">
      <c r="A15" s="138" t="str">
        <f>Januar!A15</f>
        <v>Angeordnete ÜZ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164"/>
      <c r="AG15" s="138" t="str">
        <f t="shared" si="0"/>
        <v>Angeordnete ÜZ</v>
      </c>
      <c r="AH15" s="292"/>
      <c r="AI15" s="111">
        <f>SUM(B15:AF15)</f>
        <v>0</v>
      </c>
      <c r="AJ15" s="132"/>
      <c r="AK15" s="132"/>
      <c r="AL15" s="133"/>
      <c r="AM15" s="132"/>
    </row>
    <row r="16" spans="1:39" s="126" customFormat="1" ht="19.5" customHeight="1" outlineLevel="1">
      <c r="A16" s="138" t="str">
        <f>Januar!A16</f>
        <v>Kompensation ÜZ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164"/>
      <c r="AG16" s="138" t="str">
        <f t="shared" si="0"/>
        <v>Kompensation ÜZ</v>
      </c>
      <c r="AH16" s="292"/>
      <c r="AI16" s="111">
        <f>SUM(B16:AF16)</f>
        <v>0</v>
      </c>
      <c r="AJ16" s="132"/>
      <c r="AK16" s="132"/>
      <c r="AL16" s="133"/>
      <c r="AM16" s="132"/>
    </row>
    <row r="17" spans="1:39" s="264" customFormat="1" ht="30.75" customHeight="1" outlineLevel="1">
      <c r="A17" s="27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2"/>
      <c r="AG17" s="67" t="s">
        <v>172</v>
      </c>
      <c r="AH17" s="340"/>
      <c r="AI17" s="172">
        <f>AI14-AI15+AI16</f>
        <v>0</v>
      </c>
      <c r="AJ17" s="167"/>
      <c r="AK17" s="167"/>
      <c r="AL17" s="168"/>
      <c r="AM17" s="167"/>
    </row>
    <row r="18" spans="1:39" s="126" customFormat="1" ht="19.5" customHeight="1">
      <c r="A18" s="134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7"/>
      <c r="AG18" s="138" t="s">
        <v>98</v>
      </c>
      <c r="AH18" s="292"/>
      <c r="AI18" s="111">
        <f>Eingabeblatt!I18</f>
        <v>8.05</v>
      </c>
      <c r="AJ18" s="132"/>
      <c r="AK18" s="132"/>
      <c r="AL18" s="133"/>
      <c r="AM18" s="132"/>
    </row>
    <row r="19" spans="1:39" s="48" customFormat="1" ht="30.75" customHeight="1" outlineLevel="1">
      <c r="A19" s="4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47"/>
      <c r="AG19" s="67" t="s">
        <v>118</v>
      </c>
      <c r="AH19" s="340"/>
      <c r="AI19" s="172">
        <f>AI14-AI18-AI15+AI16</f>
        <v>-8.05</v>
      </c>
      <c r="AJ19" s="167"/>
      <c r="AK19" s="167"/>
      <c r="AL19" s="168"/>
      <c r="AM19" s="31"/>
    </row>
    <row r="20" spans="1:39" s="48" customFormat="1" ht="30.75" customHeight="1" outlineLevel="1">
      <c r="A20" s="4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275"/>
      <c r="AG20" s="279" t="s">
        <v>117</v>
      </c>
      <c r="AH20" s="341" t="s">
        <v>99</v>
      </c>
      <c r="AI20" s="281"/>
      <c r="AJ20" s="271"/>
      <c r="AK20" s="167"/>
      <c r="AL20" s="168"/>
      <c r="AM20" s="31"/>
    </row>
    <row r="21" spans="1:39" s="144" customFormat="1" ht="19.5" customHeigh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2"/>
      <c r="AG21" s="143" t="s">
        <v>119</v>
      </c>
      <c r="AH21" s="342"/>
      <c r="AI21" s="171">
        <f>IF(AH20="+",(AI14-AI18+AI20-AI15+AI16),(AI14-AI18-AI20-AI15+AI16))</f>
        <v>-8.05</v>
      </c>
      <c r="AJ21" s="108"/>
      <c r="AK21" s="108">
        <f>Juni!AL21</f>
        <v>-43.025000000000006</v>
      </c>
      <c r="AL21" s="146">
        <f>AI21+AJ21+AK21</f>
        <v>-51.075</v>
      </c>
      <c r="AM21" s="246">
        <f>AL21</f>
        <v>-51.075</v>
      </c>
    </row>
    <row r="22" spans="1:39" s="48" customFormat="1" ht="45.75" customHeight="1" outlineLevel="1">
      <c r="A22" s="46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59"/>
      <c r="AG22" s="276" t="s">
        <v>2</v>
      </c>
      <c r="AH22" s="343"/>
      <c r="AI22" s="258">
        <f>AI15-AI16</f>
        <v>0</v>
      </c>
      <c r="AJ22" s="31"/>
      <c r="AK22" s="31"/>
      <c r="AL22" s="270"/>
      <c r="AM22" s="31"/>
    </row>
    <row r="23" spans="1:39" s="126" customFormat="1" ht="19.5" customHeight="1" outlineLevel="1">
      <c r="A23" s="134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7"/>
      <c r="AG23" s="138" t="s">
        <v>91</v>
      </c>
      <c r="AH23" s="292"/>
      <c r="AI23" s="111">
        <f>IF(AI22&gt;0,(AI22*0.25),0)</f>
        <v>0</v>
      </c>
      <c r="AJ23" s="132"/>
      <c r="AK23" s="132"/>
      <c r="AL23" s="133"/>
      <c r="AM23" s="132"/>
    </row>
    <row r="24" spans="1:39" s="126" customFormat="1" ht="19.5" customHeight="1" outlineLevel="1">
      <c r="A24" s="134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7"/>
      <c r="AG24" s="129" t="s">
        <v>127</v>
      </c>
      <c r="AH24" s="344" t="s">
        <v>99</v>
      </c>
      <c r="AI24" s="290"/>
      <c r="AJ24" s="132"/>
      <c r="AK24" s="132"/>
      <c r="AL24" s="133"/>
      <c r="AM24" s="132"/>
    </row>
    <row r="25" spans="1:39" s="48" customFormat="1" ht="30.75" customHeight="1">
      <c r="A25" s="46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59"/>
      <c r="AG25" s="67" t="s">
        <v>129</v>
      </c>
      <c r="AH25" s="343"/>
      <c r="AI25" s="172">
        <f>IF(AH24="+",(AI22+AI23+AI24),(AI22+AI23-AI24))</f>
        <v>0</v>
      </c>
      <c r="AJ25" s="260"/>
      <c r="AK25" s="260">
        <f>Juni!AL25</f>
        <v>0</v>
      </c>
      <c r="AL25" s="173">
        <f>AI25+AJ25+AK25</f>
        <v>0</v>
      </c>
      <c r="AM25" s="247">
        <f>Jahresabrechnung!I24</f>
        <v>0</v>
      </c>
    </row>
    <row r="26" spans="1:39" s="126" customFormat="1" ht="19.5" customHeight="1">
      <c r="A26" s="13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6"/>
      <c r="AG26" s="134"/>
      <c r="AH26" s="339"/>
      <c r="AI26" s="145"/>
      <c r="AJ26" s="132"/>
      <c r="AK26" s="132"/>
      <c r="AL26" s="133"/>
      <c r="AM26" s="132"/>
    </row>
    <row r="27" spans="1:39" s="126" customFormat="1" ht="19.5" customHeight="1">
      <c r="A27" s="138" t="str">
        <f>Januar!A27</f>
        <v>Kompensation AZ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21"/>
      <c r="AG27" s="138" t="str">
        <f>A27</f>
        <v>Kompensation AZ</v>
      </c>
      <c r="AH27" s="292"/>
      <c r="AI27" s="111">
        <f>SUM(B27:AF27)</f>
        <v>0</v>
      </c>
      <c r="AJ27" s="112">
        <f>Eingabeblatt!L18</f>
        <v>0.43750000000000006</v>
      </c>
      <c r="AK27" s="112">
        <f>Juni!AL27</f>
        <v>2.6250000000000004</v>
      </c>
      <c r="AL27" s="146">
        <f>AJ27+AK27-SUM(B27:AF27)</f>
        <v>3.0625000000000004</v>
      </c>
      <c r="AM27" s="146">
        <f>Eingabeblatt!E33-Jahresabrechnung!C12-Jahresabrechnung!C13-Jahresabrechnung!C14-Jahresabrechnung!C15-Jahresabrechnung!C16-Jahresabrechnung!C17-Jahresabrechnung!C18</f>
        <v>5.250000000000001</v>
      </c>
    </row>
    <row r="28" spans="1:39" s="126" customFormat="1" ht="19.5" customHeight="1">
      <c r="A28" s="129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282"/>
      <c r="AG28" s="129"/>
      <c r="AH28" s="338"/>
      <c r="AI28" s="283"/>
      <c r="AJ28" s="137"/>
      <c r="AK28" s="137"/>
      <c r="AL28" s="284"/>
      <c r="AM28" s="132"/>
    </row>
    <row r="29" spans="1:39" s="126" customFormat="1" ht="19.5" customHeight="1">
      <c r="A29" s="138" t="str">
        <f>Januar!A29</f>
        <v>Ferien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21"/>
      <c r="AG29" s="138" t="str">
        <f>A29</f>
        <v>Ferien</v>
      </c>
      <c r="AH29" s="292"/>
      <c r="AI29" s="111">
        <f>SUM(B29:AF29)</f>
        <v>0</v>
      </c>
      <c r="AJ29" s="112">
        <f>Eingabeblatt!K18</f>
        <v>0.5833333333333334</v>
      </c>
      <c r="AK29" s="112">
        <f>Juni!AL29</f>
        <v>3.5000000000000004</v>
      </c>
      <c r="AL29" s="146">
        <f>IF(AH30="+",(AJ29+AK29-SUM(B29:AF29)+AI30),(AJ29+AK29-SUM(B29:AF29)-AI30))</f>
        <v>4.083333333333334</v>
      </c>
      <c r="AM29" s="146">
        <f>Eingabeblatt!E31-Jahresabrechnung!K12-Jahresabrechnung!K13-Jahresabrechnung!K14-Jahresabrechnung!K15-Jahresabrechnung!K16-Jahresabrechnung!K17-Jahresabrechnung!K18</f>
        <v>6.999999999999999</v>
      </c>
    </row>
    <row r="30" spans="1:39" s="126" customFormat="1" ht="19.5" customHeight="1" outlineLevel="1">
      <c r="A30" s="134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6"/>
      <c r="AG30" s="129" t="s">
        <v>39</v>
      </c>
      <c r="AH30" s="344" t="s">
        <v>99</v>
      </c>
      <c r="AI30" s="285"/>
      <c r="AJ30" s="132"/>
      <c r="AK30" s="132"/>
      <c r="AL30" s="133"/>
      <c r="AM30" s="132"/>
    </row>
    <row r="31" spans="1:39" s="126" customFormat="1" ht="19.5" customHeight="1">
      <c r="A31" s="138" t="str">
        <f>Januar!A31</f>
        <v>Arztbesuch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21"/>
      <c r="AG31" s="138" t="str">
        <f aca="true" t="shared" si="2" ref="AG31:AG59">A31</f>
        <v>Arztbesuch</v>
      </c>
      <c r="AH31" s="292"/>
      <c r="AI31" s="111">
        <f aca="true" t="shared" si="3" ref="AI31:AI59">SUM(B31:AF31)</f>
        <v>0</v>
      </c>
      <c r="AJ31" s="112"/>
      <c r="AK31" s="112">
        <f>Juni!AL31</f>
        <v>0</v>
      </c>
      <c r="AL31" s="146">
        <f aca="true" t="shared" si="4" ref="AL31:AL38">AJ31+AK31+SUM(B31:AF31)</f>
        <v>0</v>
      </c>
      <c r="AM31" s="133"/>
    </row>
    <row r="32" spans="1:39" s="126" customFormat="1" ht="19.5" customHeight="1">
      <c r="A32" s="138" t="str">
        <f>Januar!A32</f>
        <v>Krankheit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21"/>
      <c r="AG32" s="138" t="str">
        <f t="shared" si="2"/>
        <v>Krankheit</v>
      </c>
      <c r="AH32" s="292"/>
      <c r="AI32" s="111">
        <f t="shared" si="3"/>
        <v>0</v>
      </c>
      <c r="AJ32" s="112"/>
      <c r="AK32" s="112">
        <f>Juni!AL32</f>
        <v>0</v>
      </c>
      <c r="AL32" s="146">
        <f t="shared" si="4"/>
        <v>0</v>
      </c>
      <c r="AM32" s="133"/>
    </row>
    <row r="33" spans="1:39" s="126" customFormat="1" ht="19.5" customHeight="1">
      <c r="A33" s="138" t="str">
        <f>Januar!A33</f>
        <v>Berufsunfall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21"/>
      <c r="AG33" s="138" t="str">
        <f t="shared" si="2"/>
        <v>Berufsunfall</v>
      </c>
      <c r="AH33" s="292"/>
      <c r="AI33" s="111">
        <f t="shared" si="3"/>
        <v>0</v>
      </c>
      <c r="AJ33" s="112"/>
      <c r="AK33" s="112">
        <f>Juni!AL33</f>
        <v>0</v>
      </c>
      <c r="AL33" s="146">
        <f t="shared" si="4"/>
        <v>0</v>
      </c>
      <c r="AM33" s="133"/>
    </row>
    <row r="34" spans="1:39" s="126" customFormat="1" ht="19.5" customHeight="1">
      <c r="A34" s="138" t="str">
        <f>Januar!A34</f>
        <v>Nichtberufsunfall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21"/>
      <c r="AG34" s="138" t="str">
        <f t="shared" si="2"/>
        <v>Nichtberufsunfall</v>
      </c>
      <c r="AH34" s="292"/>
      <c r="AI34" s="111">
        <f t="shared" si="3"/>
        <v>0</v>
      </c>
      <c r="AJ34" s="112"/>
      <c r="AK34" s="112">
        <f>Juni!AL34</f>
        <v>0</v>
      </c>
      <c r="AL34" s="146">
        <f t="shared" si="4"/>
        <v>0</v>
      </c>
      <c r="AM34" s="133"/>
    </row>
    <row r="35" spans="1:39" s="126" customFormat="1" ht="19.5" customHeight="1">
      <c r="A35" s="138" t="str">
        <f>Januar!A35</f>
        <v>Militär/Zivilschutz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21"/>
      <c r="AG35" s="138" t="str">
        <f t="shared" si="2"/>
        <v>Militär/Zivilschutz</v>
      </c>
      <c r="AH35" s="292"/>
      <c r="AI35" s="111">
        <f t="shared" si="3"/>
        <v>0</v>
      </c>
      <c r="AJ35" s="112"/>
      <c r="AK35" s="112">
        <f>Juni!AL35</f>
        <v>0</v>
      </c>
      <c r="AL35" s="146">
        <f t="shared" si="4"/>
        <v>0</v>
      </c>
      <c r="AM35" s="133"/>
    </row>
    <row r="36" spans="1:39" s="126" customFormat="1" ht="19.5" customHeight="1">
      <c r="A36" s="138" t="str">
        <f>Januar!A36</f>
        <v>Weiterbildung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21"/>
      <c r="AG36" s="138" t="str">
        <f t="shared" si="2"/>
        <v>Weiterbildung</v>
      </c>
      <c r="AH36" s="292"/>
      <c r="AI36" s="111">
        <f t="shared" si="3"/>
        <v>0</v>
      </c>
      <c r="AJ36" s="112"/>
      <c r="AK36" s="112">
        <f>Juni!AL36</f>
        <v>0</v>
      </c>
      <c r="AL36" s="146">
        <f t="shared" si="4"/>
        <v>0</v>
      </c>
      <c r="AM36" s="133"/>
    </row>
    <row r="37" spans="1:39" s="126" customFormat="1" ht="19.5" customHeight="1">
      <c r="A37" s="138" t="str">
        <f>Januar!A37</f>
        <v>Besoldeter Urlaub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21"/>
      <c r="AG37" s="138" t="str">
        <f t="shared" si="2"/>
        <v>Besoldeter Urlaub</v>
      </c>
      <c r="AH37" s="292"/>
      <c r="AI37" s="111">
        <f t="shared" si="3"/>
        <v>0</v>
      </c>
      <c r="AJ37" s="112"/>
      <c r="AK37" s="112">
        <f>Juni!AL37</f>
        <v>0</v>
      </c>
      <c r="AL37" s="146">
        <f t="shared" si="4"/>
        <v>0</v>
      </c>
      <c r="AM37" s="133"/>
    </row>
    <row r="38" spans="1:39" s="126" customFormat="1" ht="19.5" customHeight="1">
      <c r="A38" s="138" t="str">
        <f>Januar!A38</f>
        <v>Unbesoldeter Urlaub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21"/>
      <c r="AG38" s="138" t="str">
        <f t="shared" si="2"/>
        <v>Unbesoldeter Urlaub</v>
      </c>
      <c r="AH38" s="292"/>
      <c r="AI38" s="111">
        <f t="shared" si="3"/>
        <v>0</v>
      </c>
      <c r="AJ38" s="112"/>
      <c r="AK38" s="112">
        <f>Juni!AL38</f>
        <v>0</v>
      </c>
      <c r="AL38" s="146">
        <f t="shared" si="4"/>
        <v>0</v>
      </c>
      <c r="AM38" s="133"/>
    </row>
    <row r="39" spans="1:39" s="126" customFormat="1" ht="19.5" customHeight="1">
      <c r="A39" s="138" t="str">
        <f>Januar!A39</f>
        <v>Nebenbeschäftigung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21"/>
      <c r="AG39" s="138" t="str">
        <f t="shared" si="2"/>
        <v>Nebenbeschäftigung</v>
      </c>
      <c r="AH39" s="292"/>
      <c r="AI39" s="111">
        <f t="shared" si="3"/>
        <v>0</v>
      </c>
      <c r="AJ39" s="112"/>
      <c r="AK39" s="112">
        <f>Juni!AL39</f>
        <v>0</v>
      </c>
      <c r="AL39" s="146">
        <f>AJ39+AK39-SUM(B39:AF39)</f>
        <v>0</v>
      </c>
      <c r="AM39" s="133"/>
    </row>
    <row r="40" spans="1:39" s="126" customFormat="1" ht="19.5" customHeight="1">
      <c r="A40" s="138" t="str">
        <f>Januar!A40</f>
        <v>DAG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21"/>
      <c r="AG40" s="138" t="str">
        <f t="shared" si="2"/>
        <v>DAG</v>
      </c>
      <c r="AH40" s="292"/>
      <c r="AI40" s="111">
        <f t="shared" si="3"/>
        <v>0</v>
      </c>
      <c r="AJ40" s="112"/>
      <c r="AK40" s="112">
        <f>Juni!AL40</f>
        <v>0</v>
      </c>
      <c r="AL40" s="146">
        <f>AJ40+AK40-SUM(B40:AF40)</f>
        <v>0</v>
      </c>
      <c r="AM40" s="133"/>
    </row>
    <row r="41" spans="1:39" s="126" customFormat="1" ht="19.5" customHeight="1" outlineLevel="1">
      <c r="A41" s="138" t="str">
        <f>Januar!A41</f>
        <v>Frei 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21"/>
      <c r="AG41" s="138" t="str">
        <f t="shared" si="2"/>
        <v>Frei 1</v>
      </c>
      <c r="AH41" s="292"/>
      <c r="AI41" s="111">
        <f t="shared" si="3"/>
        <v>0</v>
      </c>
      <c r="AJ41" s="112"/>
      <c r="AK41" s="112">
        <f>Juni!AL41</f>
        <v>0</v>
      </c>
      <c r="AL41" s="146">
        <f>AJ41+AK41+SUM(B41:AF41)</f>
        <v>0</v>
      </c>
      <c r="AM41" s="133"/>
    </row>
    <row r="42" spans="1:39" s="126" customFormat="1" ht="19.5" customHeight="1" outlineLevel="1">
      <c r="A42" s="138" t="str">
        <f>Januar!A42</f>
        <v>Frei 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21"/>
      <c r="AG42" s="138" t="str">
        <f t="shared" si="2"/>
        <v>Frei 2</v>
      </c>
      <c r="AH42" s="292"/>
      <c r="AI42" s="111">
        <f t="shared" si="3"/>
        <v>0</v>
      </c>
      <c r="AJ42" s="112"/>
      <c r="AK42" s="112">
        <f>Juni!AL42</f>
        <v>0</v>
      </c>
      <c r="AL42" s="146">
        <f>AJ42+AK42+SUM(B42:AF42)</f>
        <v>0</v>
      </c>
      <c r="AM42" s="133"/>
    </row>
    <row r="43" spans="1:39" s="126" customFormat="1" ht="19.5" customHeight="1" outlineLevel="1">
      <c r="A43" s="129" t="str">
        <f>Januar!A43</f>
        <v>Frei 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286"/>
      <c r="AG43" s="129" t="str">
        <f t="shared" si="2"/>
        <v>Frei 3</v>
      </c>
      <c r="AH43" s="337"/>
      <c r="AI43" s="250">
        <f t="shared" si="3"/>
        <v>0</v>
      </c>
      <c r="AJ43" s="253"/>
      <c r="AK43" s="112">
        <f>Juni!AL43</f>
        <v>0</v>
      </c>
      <c r="AL43" s="251">
        <f>AJ43+AK43+SUM(B43:AF43)</f>
        <v>0</v>
      </c>
      <c r="AM43" s="133"/>
    </row>
    <row r="44" spans="1:39" s="126" customFormat="1" ht="18" customHeight="1">
      <c r="A44" s="138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138"/>
      <c r="AH44" s="338"/>
      <c r="AI44" s="283"/>
      <c r="AJ44" s="309"/>
      <c r="AK44" s="309"/>
      <c r="AL44" s="310"/>
      <c r="AM44" s="133"/>
    </row>
    <row r="45" spans="1:39" s="126" customFormat="1" ht="19.5" customHeight="1" outlineLevel="1">
      <c r="A45" s="138" t="str">
        <f>Eingabeblatt!H29</f>
        <v>Projekt 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29" t="str">
        <f t="shared" si="2"/>
        <v>Projekt 1</v>
      </c>
      <c r="AH45" s="337"/>
      <c r="AI45" s="250">
        <f t="shared" si="3"/>
        <v>0</v>
      </c>
      <c r="AJ45" s="112"/>
      <c r="AK45" s="112">
        <f>Juni!AL45</f>
        <v>0</v>
      </c>
      <c r="AL45" s="251">
        <f>AJ45+AK45+SUM(B45:AF45)</f>
        <v>0</v>
      </c>
      <c r="AM45" s="133"/>
    </row>
    <row r="46" spans="1:39" s="126" customFormat="1" ht="19.5" customHeight="1" outlineLevel="1">
      <c r="A46" s="138" t="str">
        <f>Eingabeblatt!H30</f>
        <v>Projekt 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29" t="str">
        <f t="shared" si="2"/>
        <v>Projekt 2</v>
      </c>
      <c r="AH46" s="337"/>
      <c r="AI46" s="250">
        <f t="shared" si="3"/>
        <v>0</v>
      </c>
      <c r="AJ46" s="112"/>
      <c r="AK46" s="112">
        <f>Juni!AL46</f>
        <v>0</v>
      </c>
      <c r="AL46" s="251">
        <f>AJ46+AK46+SUM(B46:AF46)</f>
        <v>0</v>
      </c>
      <c r="AM46" s="133"/>
    </row>
    <row r="47" spans="1:39" s="126" customFormat="1" ht="19.5" customHeight="1" outlineLevel="1">
      <c r="A47" s="138" t="str">
        <f>Eingabeblatt!H31</f>
        <v>Projekt 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29" t="str">
        <f t="shared" si="2"/>
        <v>Projekt 3</v>
      </c>
      <c r="AH47" s="337"/>
      <c r="AI47" s="250">
        <f t="shared" si="3"/>
        <v>0</v>
      </c>
      <c r="AJ47" s="112"/>
      <c r="AK47" s="112">
        <f>Juni!AL47</f>
        <v>0</v>
      </c>
      <c r="AL47" s="251">
        <f>AJ47+AK47+SUM(B47:AF47)</f>
        <v>0</v>
      </c>
      <c r="AM47" s="133"/>
    </row>
    <row r="48" spans="1:39" s="126" customFormat="1" ht="18" customHeight="1">
      <c r="A48" s="306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138"/>
      <c r="AH48" s="338"/>
      <c r="AI48" s="283"/>
      <c r="AJ48" s="309"/>
      <c r="AK48" s="309"/>
      <c r="AL48" s="310"/>
      <c r="AM48" s="133"/>
    </row>
    <row r="49" spans="1:39" s="126" customFormat="1" ht="19.5" customHeight="1" outlineLevel="1">
      <c r="A49" s="138" t="str">
        <f>Eingabeblatt!H32</f>
        <v>Projekt 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29" t="str">
        <f t="shared" si="2"/>
        <v>Projekt 4</v>
      </c>
      <c r="AH49" s="337"/>
      <c r="AI49" s="250">
        <f t="shared" si="3"/>
        <v>0</v>
      </c>
      <c r="AJ49" s="112"/>
      <c r="AK49" s="112">
        <f>Juni!AL49</f>
        <v>0</v>
      </c>
      <c r="AL49" s="251">
        <f>AJ49+AK49+SUM(B49:AF49)</f>
        <v>0</v>
      </c>
      <c r="AM49" s="133"/>
    </row>
    <row r="50" spans="1:39" s="126" customFormat="1" ht="19.5" customHeight="1" outlineLevel="1">
      <c r="A50" s="138" t="str">
        <f>Eingabeblatt!H33</f>
        <v>Projekt 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29" t="str">
        <f t="shared" si="2"/>
        <v>Projekt 5</v>
      </c>
      <c r="AH50" s="337"/>
      <c r="AI50" s="250">
        <f t="shared" si="3"/>
        <v>0</v>
      </c>
      <c r="AJ50" s="112"/>
      <c r="AK50" s="112">
        <f>Juni!AL50</f>
        <v>0</v>
      </c>
      <c r="AL50" s="251">
        <f>AJ50+AK50+SUM(B50:AF50)</f>
        <v>0</v>
      </c>
      <c r="AM50" s="133"/>
    </row>
    <row r="51" spans="1:39" s="126" customFormat="1" ht="19.5" customHeight="1" outlineLevel="1">
      <c r="A51" s="138" t="str">
        <f>Eingabeblatt!H34</f>
        <v>Projekt 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29" t="str">
        <f t="shared" si="2"/>
        <v>Projekt 6</v>
      </c>
      <c r="AH51" s="337"/>
      <c r="AI51" s="250">
        <f t="shared" si="3"/>
        <v>0</v>
      </c>
      <c r="AJ51" s="112"/>
      <c r="AK51" s="112">
        <f>Juni!AL51</f>
        <v>0</v>
      </c>
      <c r="AL51" s="251">
        <f>AJ51+AK51+SUM(B51:AF51)</f>
        <v>0</v>
      </c>
      <c r="AM51" s="133"/>
    </row>
    <row r="52" spans="1:39" s="126" customFormat="1" ht="18" customHeight="1">
      <c r="A52" s="306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138"/>
      <c r="AH52" s="338"/>
      <c r="AI52" s="283"/>
      <c r="AJ52" s="309"/>
      <c r="AK52" s="309"/>
      <c r="AL52" s="310"/>
      <c r="AM52" s="133"/>
    </row>
    <row r="53" spans="1:39" s="126" customFormat="1" ht="19.5" customHeight="1" outlineLevel="1">
      <c r="A53" s="138" t="str">
        <f>Eingabeblatt!J29</f>
        <v>Projekt 7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29" t="str">
        <f t="shared" si="2"/>
        <v>Projekt 7</v>
      </c>
      <c r="AH53" s="337"/>
      <c r="AI53" s="250">
        <f t="shared" si="3"/>
        <v>0</v>
      </c>
      <c r="AJ53" s="112"/>
      <c r="AK53" s="112">
        <f>Juni!AL53</f>
        <v>0</v>
      </c>
      <c r="AL53" s="251">
        <f>AJ53+AK53+SUM(B53:AF53)</f>
        <v>0</v>
      </c>
      <c r="AM53" s="133"/>
    </row>
    <row r="54" spans="1:39" s="126" customFormat="1" ht="19.5" customHeight="1" outlineLevel="1">
      <c r="A54" s="138" t="str">
        <f>Eingabeblatt!J30</f>
        <v>Projekt 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29" t="str">
        <f t="shared" si="2"/>
        <v>Projekt 8</v>
      </c>
      <c r="AH54" s="337"/>
      <c r="AI54" s="250">
        <f t="shared" si="3"/>
        <v>0</v>
      </c>
      <c r="AJ54" s="112"/>
      <c r="AK54" s="112">
        <f>Juni!AL54</f>
        <v>0</v>
      </c>
      <c r="AL54" s="251">
        <f>AJ54+AK54+SUM(B54:AF54)</f>
        <v>0</v>
      </c>
      <c r="AM54" s="133"/>
    </row>
    <row r="55" spans="1:39" s="126" customFormat="1" ht="19.5" customHeight="1" outlineLevel="1">
      <c r="A55" s="138" t="str">
        <f>Eingabeblatt!J31</f>
        <v>Projekt 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29" t="str">
        <f t="shared" si="2"/>
        <v>Projekt 9</v>
      </c>
      <c r="AH55" s="337"/>
      <c r="AI55" s="250">
        <f t="shared" si="3"/>
        <v>0</v>
      </c>
      <c r="AJ55" s="112"/>
      <c r="AK55" s="112">
        <f>Juni!AL55</f>
        <v>0</v>
      </c>
      <c r="AL55" s="251">
        <f>AJ55+AK55+SUM(B55:AF55)</f>
        <v>0</v>
      </c>
      <c r="AM55" s="133"/>
    </row>
    <row r="56" spans="1:39" s="126" customFormat="1" ht="18" customHeight="1">
      <c r="A56" s="306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138"/>
      <c r="AH56" s="338"/>
      <c r="AI56" s="283"/>
      <c r="AJ56" s="309"/>
      <c r="AK56" s="309"/>
      <c r="AL56" s="310"/>
      <c r="AM56" s="133"/>
    </row>
    <row r="57" spans="1:39" s="126" customFormat="1" ht="19.5" customHeight="1" outlineLevel="1">
      <c r="A57" s="138" t="str">
        <f>Eingabeblatt!J32</f>
        <v>Projekt 10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29" t="str">
        <f t="shared" si="2"/>
        <v>Projekt 10</v>
      </c>
      <c r="AH57" s="337"/>
      <c r="AI57" s="250">
        <f t="shared" si="3"/>
        <v>0</v>
      </c>
      <c r="AJ57" s="112"/>
      <c r="AK57" s="112">
        <f>Juni!AL57</f>
        <v>0</v>
      </c>
      <c r="AL57" s="251">
        <f>AJ57+AK57+SUM(B57:AF57)</f>
        <v>0</v>
      </c>
      <c r="AM57" s="133"/>
    </row>
    <row r="58" spans="1:39" s="126" customFormat="1" ht="19.5" customHeight="1" outlineLevel="1">
      <c r="A58" s="138" t="str">
        <f>Eingabeblatt!J33</f>
        <v>Projekt 11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29" t="str">
        <f t="shared" si="2"/>
        <v>Projekt 11</v>
      </c>
      <c r="AH58" s="337"/>
      <c r="AI58" s="250">
        <f t="shared" si="3"/>
        <v>0</v>
      </c>
      <c r="AJ58" s="112"/>
      <c r="AK58" s="112">
        <f>Juni!AL58</f>
        <v>0</v>
      </c>
      <c r="AL58" s="251">
        <f>AJ58+AK58+SUM(B58:AF58)</f>
        <v>0</v>
      </c>
      <c r="AM58" s="133"/>
    </row>
    <row r="59" spans="1:39" s="126" customFormat="1" ht="19.5" customHeight="1" outlineLevel="1">
      <c r="A59" s="138" t="str">
        <f>Eingabeblatt!J34</f>
        <v>Projekt 12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29" t="str">
        <f t="shared" si="2"/>
        <v>Projekt 12</v>
      </c>
      <c r="AH59" s="337"/>
      <c r="AI59" s="250">
        <f t="shared" si="3"/>
        <v>0</v>
      </c>
      <c r="AJ59" s="253"/>
      <c r="AK59" s="112">
        <f>Juni!AL59</f>
        <v>0</v>
      </c>
      <c r="AL59" s="251">
        <f>AJ59+AK59+SUM(B59:AF59)</f>
        <v>0</v>
      </c>
      <c r="AM59" s="133"/>
    </row>
    <row r="60" spans="1:39" s="126" customFormat="1" ht="30" customHeight="1">
      <c r="A60" s="148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148"/>
      <c r="AH60" s="131"/>
      <c r="AI60" s="254"/>
      <c r="AJ60" s="254"/>
      <c r="AK60" s="254"/>
      <c r="AL60" s="255"/>
      <c r="AM60" s="252"/>
    </row>
    <row r="61" spans="1:39" s="235" customFormat="1" ht="30" customHeight="1">
      <c r="A61" s="236" t="s">
        <v>120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8"/>
      <c r="AH61" s="233"/>
      <c r="AI61" s="231"/>
      <c r="AJ61" s="231"/>
      <c r="AK61" s="231"/>
      <c r="AL61" s="239"/>
      <c r="AM61" s="230"/>
    </row>
    <row r="62" spans="1:39" s="235" customFormat="1" ht="49.5" customHeight="1">
      <c r="A62" s="237" t="s">
        <v>37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2"/>
      <c r="AH62" s="233"/>
      <c r="AI62" s="230"/>
      <c r="AJ62" s="230"/>
      <c r="AK62" s="230"/>
      <c r="AL62" s="234"/>
      <c r="AM62" s="230"/>
    </row>
    <row r="63" spans="1:39" ht="49.5" customHeight="1">
      <c r="A63" s="40" t="s">
        <v>121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8"/>
      <c r="P63" s="28"/>
      <c r="Q63" s="50" t="s">
        <v>123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28"/>
      <c r="AF63" s="28"/>
      <c r="AG63" s="51" t="s">
        <v>122</v>
      </c>
      <c r="AH63" s="52"/>
      <c r="AI63" s="40"/>
      <c r="AJ63" s="40"/>
      <c r="AK63" s="40"/>
      <c r="AL63" s="53"/>
      <c r="AM63" s="40"/>
    </row>
    <row r="64" spans="1:39" ht="15">
      <c r="A64" s="2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9"/>
      <c r="AH64" s="41"/>
      <c r="AI64" s="20"/>
      <c r="AJ64" s="20"/>
      <c r="AK64" s="20"/>
      <c r="AL64" s="13"/>
      <c r="AM64" s="20"/>
    </row>
    <row r="65" spans="1:39" ht="15">
      <c r="A65" s="20" t="s">
        <v>124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9"/>
      <c r="AH65" s="41"/>
      <c r="AI65" s="20"/>
      <c r="AJ65" s="20"/>
      <c r="AK65" s="20"/>
      <c r="AL65" s="13"/>
      <c r="AM65" s="20"/>
    </row>
    <row r="66" spans="1:39" ht="15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9"/>
      <c r="AH66" s="41"/>
      <c r="AI66" s="20"/>
      <c r="AJ66" s="20"/>
      <c r="AK66" s="20"/>
      <c r="AL66" s="13"/>
      <c r="AM66" s="20"/>
    </row>
    <row r="67" spans="2:38" ht="1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  <c r="AL67" s="57"/>
    </row>
    <row r="68" spans="2:38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5"/>
      <c r="AL68" s="57"/>
    </row>
    <row r="69" spans="2:38" ht="1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5"/>
      <c r="AL69" s="57"/>
    </row>
    <row r="70" spans="2:38" ht="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5"/>
      <c r="AL70" s="57"/>
    </row>
    <row r="71" spans="2:38" ht="1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5"/>
      <c r="AL71" s="57"/>
    </row>
    <row r="72" spans="2:38" ht="1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5"/>
      <c r="AL72" s="57"/>
    </row>
    <row r="73" spans="2:33" ht="1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5"/>
    </row>
    <row r="74" spans="2:33" ht="1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5"/>
    </row>
    <row r="75" spans="2:33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5"/>
    </row>
    <row r="76" spans="2:33" ht="1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</row>
    <row r="77" spans="2:33" ht="1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</row>
    <row r="78" spans="2:33" ht="1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</row>
    <row r="79" spans="2:33" ht="1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5"/>
    </row>
    <row r="80" spans="2:33" ht="1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5"/>
    </row>
    <row r="81" spans="2:33" ht="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5"/>
    </row>
    <row r="82" spans="2:33" ht="1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5"/>
    </row>
    <row r="83" spans="2:33" ht="1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5"/>
    </row>
    <row r="84" spans="2:33" ht="1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5"/>
    </row>
    <row r="85" spans="2:33" ht="1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5"/>
    </row>
    <row r="86" spans="2:33" ht="1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5"/>
    </row>
    <row r="87" spans="2:33" ht="1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5"/>
    </row>
  </sheetData>
  <sheetProtection formatCells="0" selectLockedCells="1"/>
  <mergeCells count="8">
    <mergeCell ref="B62:N62"/>
    <mergeCell ref="AH7:AI7"/>
    <mergeCell ref="G1:H1"/>
    <mergeCell ref="D2:O2"/>
    <mergeCell ref="D3:O3"/>
    <mergeCell ref="D4:O4"/>
    <mergeCell ref="D5:O5"/>
    <mergeCell ref="X2:Y2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orientation="landscape" paperSize="9" scale="35" r:id="rId3"/>
  <headerFooter alignWithMargins="0">
    <oddFooter>&amp;L&amp;"Arial,Standard"&amp;11Monatsabrechnung &amp;A&amp;C&amp;"Arial,Standard"&amp;11&amp;D&amp;R&amp;"Arial,Standard"&amp;11&amp;P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B8" sqref="B8"/>
    </sheetView>
  </sheetViews>
  <sheetFormatPr defaultColWidth="11.00390625" defaultRowHeight="12.75" outlineLevelRow="1" outlineLevelCol="1"/>
  <cols>
    <col min="1" max="1" width="17.625" style="42" customWidth="1"/>
    <col min="2" max="32" width="5.75390625" style="42" customWidth="1"/>
    <col min="33" max="33" width="18.375" style="59" customWidth="1"/>
    <col min="34" max="34" width="2.375" style="56" customWidth="1"/>
    <col min="35" max="35" width="9.125" style="42" customWidth="1"/>
    <col min="36" max="36" width="11.625" style="42" customWidth="1" outlineLevel="1"/>
    <col min="37" max="37" width="10.625" style="42" customWidth="1" outlineLevel="1"/>
    <col min="38" max="38" width="10.625" style="58" customWidth="1" outlineLevel="1"/>
    <col min="39" max="39" width="12.625" style="42" customWidth="1"/>
    <col min="40" max="16384" width="10.75390625" style="42" customWidth="1"/>
  </cols>
  <sheetData>
    <row r="1" spans="1:39" s="39" customFormat="1" ht="23.25">
      <c r="A1" s="244" t="str">
        <f>Eingabeblatt!A1</f>
        <v>Arbeitszeittabelle</v>
      </c>
      <c r="B1" s="33"/>
      <c r="C1" s="33"/>
      <c r="D1" s="33"/>
      <c r="E1" s="33"/>
      <c r="F1" s="34" t="str">
        <f>Eingabeblatt!A19</f>
        <v>August</v>
      </c>
      <c r="G1" s="409">
        <f>Eingabeblatt!B2</f>
        <v>2008</v>
      </c>
      <c r="H1" s="409"/>
      <c r="I1" s="33"/>
      <c r="J1" s="33"/>
      <c r="K1" s="33"/>
      <c r="L1" s="33"/>
      <c r="M1" s="33"/>
      <c r="N1" s="33"/>
      <c r="O1" s="33"/>
      <c r="P1" s="33"/>
      <c r="Q1" s="33"/>
      <c r="R1" s="35"/>
      <c r="S1" s="33"/>
      <c r="T1" s="33"/>
      <c r="U1" s="33"/>
      <c r="V1" s="36"/>
      <c r="W1" s="36"/>
      <c r="X1" s="33"/>
      <c r="Y1" s="35"/>
      <c r="Z1" s="33"/>
      <c r="AA1" s="33"/>
      <c r="AB1" s="33"/>
      <c r="AC1" s="33"/>
      <c r="AD1" s="33"/>
      <c r="AE1" s="33"/>
      <c r="AF1" s="33"/>
      <c r="AG1" s="32"/>
      <c r="AH1" s="37"/>
      <c r="AI1" s="33"/>
      <c r="AJ1" s="33"/>
      <c r="AK1" s="33"/>
      <c r="AL1" s="245"/>
      <c r="AM1" s="38" t="str">
        <f>Eingabeblatt!L1</f>
        <v>Version 1.4.0</v>
      </c>
    </row>
    <row r="2" spans="1:39" s="126" customFormat="1" ht="19.5" customHeight="1">
      <c r="A2" s="99"/>
      <c r="B2" s="77" t="str">
        <f>Eingabeblatt!A3</f>
        <v>Name</v>
      </c>
      <c r="C2" s="127"/>
      <c r="D2" s="410" t="str">
        <f>Eingabeblatt!B3</f>
        <v>Name Arbeitnehmer/in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  <c r="P2" s="70"/>
      <c r="Q2" s="77" t="s">
        <v>111</v>
      </c>
      <c r="R2" s="268"/>
      <c r="S2" s="127"/>
      <c r="T2" s="127"/>
      <c r="U2" s="127"/>
      <c r="V2" s="269"/>
      <c r="W2" s="269"/>
      <c r="X2" s="416">
        <f>IF(Eingabeblatt!H19="","-     ",Eingabeblatt!H19)</f>
        <v>100</v>
      </c>
      <c r="Y2" s="416"/>
      <c r="Z2" s="128" t="s">
        <v>93</v>
      </c>
      <c r="AA2" s="70"/>
      <c r="AB2" s="70"/>
      <c r="AC2" s="70"/>
      <c r="AD2" s="70"/>
      <c r="AE2" s="70"/>
      <c r="AF2" s="70"/>
      <c r="AG2" s="69"/>
      <c r="AH2" s="124"/>
      <c r="AI2" s="70"/>
      <c r="AJ2" s="70"/>
      <c r="AK2" s="70"/>
      <c r="AL2" s="125"/>
      <c r="AM2" s="70"/>
    </row>
    <row r="3" spans="1:39" s="126" customFormat="1" ht="19.5" customHeight="1">
      <c r="A3" s="118"/>
      <c r="B3" s="77" t="str">
        <f>Eingabeblatt!H2</f>
        <v>Funktion</v>
      </c>
      <c r="C3" s="127"/>
      <c r="D3" s="412" t="str">
        <f>Eingabeblatt!I2</f>
        <v>Funktionsbeschreibung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  <c r="P3" s="70"/>
      <c r="Q3" s="68" t="s">
        <v>109</v>
      </c>
      <c r="R3" s="122"/>
      <c r="S3" s="122"/>
      <c r="T3" s="122"/>
      <c r="U3" s="122"/>
      <c r="V3" s="265"/>
      <c r="W3" s="265"/>
      <c r="X3" s="266"/>
      <c r="Y3" s="267">
        <f>Eingabeblatt!J19</f>
        <v>0.35</v>
      </c>
      <c r="Z3" s="123" t="s">
        <v>110</v>
      </c>
      <c r="AA3" s="70"/>
      <c r="AB3" s="70"/>
      <c r="AC3" s="70"/>
      <c r="AD3" s="70"/>
      <c r="AE3" s="70"/>
      <c r="AF3" s="70"/>
      <c r="AG3" s="69"/>
      <c r="AH3" s="124"/>
      <c r="AI3" s="70"/>
      <c r="AJ3" s="70"/>
      <c r="AK3" s="70"/>
      <c r="AL3" s="125"/>
      <c r="AM3" s="70"/>
    </row>
    <row r="4" spans="1:39" s="126" customFormat="1" ht="19.5" customHeight="1">
      <c r="A4" s="118"/>
      <c r="B4" s="77" t="str">
        <f>Eingabeblatt!H3</f>
        <v>Institut</v>
      </c>
      <c r="C4" s="127"/>
      <c r="D4" s="412" t="str">
        <f>Eingabeblatt!I3</f>
        <v>Angabe Institut</v>
      </c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3"/>
      <c r="P4" s="70"/>
      <c r="Q4" s="118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69"/>
      <c r="AH4" s="124"/>
      <c r="AI4" s="70"/>
      <c r="AJ4" s="70"/>
      <c r="AK4" s="70"/>
      <c r="AL4" s="125"/>
      <c r="AM4" s="70"/>
    </row>
    <row r="5" spans="1:39" s="126" customFormat="1" ht="19.5" customHeight="1">
      <c r="A5" s="118"/>
      <c r="B5" s="68" t="str">
        <f>Eingabeblatt!H4</f>
        <v>Abteilung</v>
      </c>
      <c r="C5" s="122"/>
      <c r="D5" s="414" t="str">
        <f>Eingabeblatt!I4</f>
        <v>Angabe Abteilung</v>
      </c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5"/>
      <c r="P5" s="70"/>
      <c r="Q5" s="118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 t="s">
        <v>125</v>
      </c>
      <c r="AG5" s="69"/>
      <c r="AH5" s="124"/>
      <c r="AI5" s="70"/>
      <c r="AJ5" s="70"/>
      <c r="AK5" s="70"/>
      <c r="AL5" s="125"/>
      <c r="AM5" s="70"/>
    </row>
    <row r="6" spans="1:39" s="126" customFormat="1" ht="19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69"/>
      <c r="AH6" s="124"/>
      <c r="AI6" s="70"/>
      <c r="AJ6" s="70"/>
      <c r="AK6" s="70"/>
      <c r="AL6" s="125"/>
      <c r="AM6" s="70"/>
    </row>
    <row r="7" spans="1:39" s="45" customFormat="1" ht="45">
      <c r="A7" s="248" t="s">
        <v>72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3">
        <v>30</v>
      </c>
      <c r="AF7" s="274">
        <v>31</v>
      </c>
      <c r="AG7" s="249" t="str">
        <f aca="true" t="shared" si="0" ref="AG7:AG16">A7</f>
        <v>Tag</v>
      </c>
      <c r="AH7" s="417" t="s">
        <v>138</v>
      </c>
      <c r="AI7" s="408"/>
      <c r="AJ7" s="8" t="s">
        <v>0</v>
      </c>
      <c r="AK7" s="8" t="s">
        <v>126</v>
      </c>
      <c r="AL7" s="44" t="s">
        <v>66</v>
      </c>
      <c r="AM7" s="8" t="s">
        <v>128</v>
      </c>
    </row>
    <row r="8" spans="1:39" s="126" customFormat="1" ht="19.5" customHeight="1">
      <c r="A8" s="134" t="s">
        <v>73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5" t="str">
        <f t="shared" si="0"/>
        <v>ein</v>
      </c>
      <c r="AH8" s="339"/>
      <c r="AI8" s="272"/>
      <c r="AJ8" s="174"/>
      <c r="AK8" s="132"/>
      <c r="AL8" s="133"/>
      <c r="AM8" s="132"/>
    </row>
    <row r="9" spans="1:39" s="126" customFormat="1" ht="19.5" customHeight="1">
      <c r="A9" s="134" t="s">
        <v>74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5" t="str">
        <f t="shared" si="0"/>
        <v>aus</v>
      </c>
      <c r="AH9" s="339"/>
      <c r="AI9" s="272"/>
      <c r="AJ9" s="174"/>
      <c r="AK9" s="132"/>
      <c r="AL9" s="133"/>
      <c r="AM9" s="132"/>
    </row>
    <row r="10" spans="1:39" s="126" customFormat="1" ht="19.5" customHeight="1">
      <c r="A10" s="134" t="s">
        <v>73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5" t="str">
        <f t="shared" si="0"/>
        <v>ein</v>
      </c>
      <c r="AH10" s="339"/>
      <c r="AI10" s="272"/>
      <c r="AJ10" s="174"/>
      <c r="AK10" s="132"/>
      <c r="AL10" s="133"/>
      <c r="AM10" s="132"/>
    </row>
    <row r="11" spans="1:39" s="126" customFormat="1" ht="19.5" customHeight="1">
      <c r="A11" s="134" t="s">
        <v>74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5" t="str">
        <f t="shared" si="0"/>
        <v>aus</v>
      </c>
      <c r="AH11" s="339"/>
      <c r="AI11" s="145"/>
      <c r="AJ11" s="132"/>
      <c r="AK11" s="132"/>
      <c r="AL11" s="133"/>
      <c r="AM11" s="132"/>
    </row>
    <row r="12" spans="1:39" s="126" customFormat="1" ht="19.5" customHeight="1">
      <c r="A12" s="134" t="s">
        <v>73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5" t="str">
        <f t="shared" si="0"/>
        <v>ein</v>
      </c>
      <c r="AH12" s="339"/>
      <c r="AI12" s="145"/>
      <c r="AJ12" s="132"/>
      <c r="AK12" s="132"/>
      <c r="AL12" s="133"/>
      <c r="AM12" s="132"/>
    </row>
    <row r="13" spans="1:39" s="126" customFormat="1" ht="19.5" customHeight="1">
      <c r="A13" s="134" t="s">
        <v>74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35" t="str">
        <f t="shared" si="0"/>
        <v>aus</v>
      </c>
      <c r="AH13" s="339"/>
      <c r="AI13" s="145"/>
      <c r="AJ13" s="132"/>
      <c r="AK13" s="132"/>
      <c r="AL13" s="133"/>
      <c r="AM13" s="132"/>
    </row>
    <row r="14" spans="1:39" s="126" customFormat="1" ht="19.5" customHeight="1">
      <c r="A14" s="150" t="str">
        <f>Januar!A14</f>
        <v>AZ-Saldo</v>
      </c>
      <c r="B14" s="157">
        <f aca="true" t="shared" si="1" ref="B14:AF14">(B9-B8)+(B11-B10)+(B13-B12)+B29+B31+B32+B33+B34+B35+B36+B37+B38+B39+B40+B41+B42+B43</f>
        <v>0</v>
      </c>
      <c r="C14" s="157">
        <f t="shared" si="1"/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0</v>
      </c>
      <c r="H14" s="157">
        <f t="shared" si="1"/>
        <v>0</v>
      </c>
      <c r="I14" s="157">
        <f t="shared" si="1"/>
        <v>0</v>
      </c>
      <c r="J14" s="157">
        <f t="shared" si="1"/>
        <v>0</v>
      </c>
      <c r="K14" s="157">
        <f t="shared" si="1"/>
        <v>0</v>
      </c>
      <c r="L14" s="157">
        <f t="shared" si="1"/>
        <v>0</v>
      </c>
      <c r="M14" s="157">
        <f t="shared" si="1"/>
        <v>0</v>
      </c>
      <c r="N14" s="157">
        <f t="shared" si="1"/>
        <v>0</v>
      </c>
      <c r="O14" s="157">
        <f t="shared" si="1"/>
        <v>0</v>
      </c>
      <c r="P14" s="157">
        <f t="shared" si="1"/>
        <v>0</v>
      </c>
      <c r="Q14" s="157">
        <f t="shared" si="1"/>
        <v>0</v>
      </c>
      <c r="R14" s="157">
        <f t="shared" si="1"/>
        <v>0</v>
      </c>
      <c r="S14" s="157">
        <f t="shared" si="1"/>
        <v>0</v>
      </c>
      <c r="T14" s="157">
        <f t="shared" si="1"/>
        <v>0</v>
      </c>
      <c r="U14" s="157">
        <f t="shared" si="1"/>
        <v>0</v>
      </c>
      <c r="V14" s="157">
        <f t="shared" si="1"/>
        <v>0</v>
      </c>
      <c r="W14" s="157">
        <f t="shared" si="1"/>
        <v>0</v>
      </c>
      <c r="X14" s="157">
        <f t="shared" si="1"/>
        <v>0</v>
      </c>
      <c r="Y14" s="157">
        <f t="shared" si="1"/>
        <v>0</v>
      </c>
      <c r="Z14" s="157">
        <f t="shared" si="1"/>
        <v>0</v>
      </c>
      <c r="AA14" s="157">
        <f t="shared" si="1"/>
        <v>0</v>
      </c>
      <c r="AB14" s="157">
        <f t="shared" si="1"/>
        <v>0</v>
      </c>
      <c r="AC14" s="157">
        <f t="shared" si="1"/>
        <v>0</v>
      </c>
      <c r="AD14" s="157">
        <f t="shared" si="1"/>
        <v>0</v>
      </c>
      <c r="AE14" s="157">
        <f t="shared" si="1"/>
        <v>0</v>
      </c>
      <c r="AF14" s="153">
        <f t="shared" si="1"/>
        <v>0</v>
      </c>
      <c r="AG14" s="150" t="str">
        <f t="shared" si="0"/>
        <v>AZ-Saldo</v>
      </c>
      <c r="AH14" s="292"/>
      <c r="AI14" s="111">
        <f>SUM(B14:AF14)</f>
        <v>0</v>
      </c>
      <c r="AJ14" s="132"/>
      <c r="AK14" s="132"/>
      <c r="AL14" s="133"/>
      <c r="AM14" s="132"/>
    </row>
    <row r="15" spans="1:39" s="126" customFormat="1" ht="19.5" customHeight="1" outlineLevel="1">
      <c r="A15" s="138" t="str">
        <f>Januar!A15</f>
        <v>Angeordnete ÜZ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164"/>
      <c r="AG15" s="138" t="str">
        <f t="shared" si="0"/>
        <v>Angeordnete ÜZ</v>
      </c>
      <c r="AH15" s="292"/>
      <c r="AI15" s="111">
        <f>SUM(B15:AF15)</f>
        <v>0</v>
      </c>
      <c r="AJ15" s="132"/>
      <c r="AK15" s="132"/>
      <c r="AL15" s="133"/>
      <c r="AM15" s="132"/>
    </row>
    <row r="16" spans="1:39" s="126" customFormat="1" ht="19.5" customHeight="1" outlineLevel="1">
      <c r="A16" s="138" t="str">
        <f>Januar!A16</f>
        <v>Kompensation ÜZ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164"/>
      <c r="AG16" s="138" t="str">
        <f t="shared" si="0"/>
        <v>Kompensation ÜZ</v>
      </c>
      <c r="AH16" s="292"/>
      <c r="AI16" s="111">
        <f>SUM(B16:AF16)</f>
        <v>0</v>
      </c>
      <c r="AJ16" s="132"/>
      <c r="AK16" s="132"/>
      <c r="AL16" s="133"/>
      <c r="AM16" s="132"/>
    </row>
    <row r="17" spans="1:39" s="264" customFormat="1" ht="30.75" customHeight="1" outlineLevel="1">
      <c r="A17" s="27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2"/>
      <c r="AG17" s="67" t="s">
        <v>172</v>
      </c>
      <c r="AH17" s="340"/>
      <c r="AI17" s="172">
        <f>AI14-AI15+AI16</f>
        <v>0</v>
      </c>
      <c r="AJ17" s="167"/>
      <c r="AK17" s="167"/>
      <c r="AL17" s="168"/>
      <c r="AM17" s="167"/>
    </row>
    <row r="18" spans="1:39" s="126" customFormat="1" ht="19.5" customHeight="1">
      <c r="A18" s="134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7"/>
      <c r="AG18" s="138" t="s">
        <v>98</v>
      </c>
      <c r="AH18" s="292"/>
      <c r="AI18" s="111">
        <f>Eingabeblatt!I19</f>
        <v>7.000000000000001</v>
      </c>
      <c r="AJ18" s="132"/>
      <c r="AK18" s="132"/>
      <c r="AL18" s="133"/>
      <c r="AM18" s="132"/>
    </row>
    <row r="19" spans="1:39" s="48" customFormat="1" ht="30.75" customHeight="1" outlineLevel="1">
      <c r="A19" s="4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47"/>
      <c r="AG19" s="67" t="s">
        <v>118</v>
      </c>
      <c r="AH19" s="340"/>
      <c r="AI19" s="172">
        <f>AI14-AI18-AI15+AI16</f>
        <v>-7.000000000000001</v>
      </c>
      <c r="AJ19" s="167"/>
      <c r="AK19" s="167"/>
      <c r="AL19" s="168"/>
      <c r="AM19" s="31"/>
    </row>
    <row r="20" spans="1:39" s="48" customFormat="1" ht="30.75" customHeight="1" outlineLevel="1">
      <c r="A20" s="4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275"/>
      <c r="AG20" s="279" t="s">
        <v>117</v>
      </c>
      <c r="AH20" s="341" t="s">
        <v>99</v>
      </c>
      <c r="AI20" s="281"/>
      <c r="AJ20" s="271"/>
      <c r="AK20" s="167"/>
      <c r="AL20" s="168"/>
      <c r="AM20" s="31"/>
    </row>
    <row r="21" spans="1:39" s="144" customFormat="1" ht="19.5" customHeigh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2"/>
      <c r="AG21" s="143" t="s">
        <v>119</v>
      </c>
      <c r="AH21" s="342"/>
      <c r="AI21" s="171">
        <f>IF(AH20="+",(AI14-AI18+AI20-AI15+AI16),(AI14-AI18-AI20-AI15+AI16))</f>
        <v>-7.000000000000001</v>
      </c>
      <c r="AJ21" s="108"/>
      <c r="AK21" s="108">
        <f>Juli!AL21</f>
        <v>-51.075</v>
      </c>
      <c r="AL21" s="146">
        <f>AI21+AJ21+AK21</f>
        <v>-58.075</v>
      </c>
      <c r="AM21" s="246">
        <f>AL21</f>
        <v>-58.075</v>
      </c>
    </row>
    <row r="22" spans="1:39" s="48" customFormat="1" ht="45.75" customHeight="1" outlineLevel="1">
      <c r="A22" s="46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59"/>
      <c r="AG22" s="276" t="s">
        <v>2</v>
      </c>
      <c r="AH22" s="343"/>
      <c r="AI22" s="258">
        <f>AI15-AI16</f>
        <v>0</v>
      </c>
      <c r="AJ22" s="31"/>
      <c r="AK22" s="31"/>
      <c r="AL22" s="270"/>
      <c r="AM22" s="31"/>
    </row>
    <row r="23" spans="1:39" s="126" customFormat="1" ht="19.5" customHeight="1" outlineLevel="1">
      <c r="A23" s="134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7"/>
      <c r="AG23" s="138" t="s">
        <v>91</v>
      </c>
      <c r="AH23" s="292"/>
      <c r="AI23" s="111">
        <f>IF(AI22&gt;0,(AI22*0.25),0)</f>
        <v>0</v>
      </c>
      <c r="AJ23" s="132"/>
      <c r="AK23" s="132"/>
      <c r="AL23" s="133"/>
      <c r="AM23" s="132"/>
    </row>
    <row r="24" spans="1:39" s="126" customFormat="1" ht="19.5" customHeight="1" outlineLevel="1">
      <c r="A24" s="134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7"/>
      <c r="AG24" s="129" t="s">
        <v>127</v>
      </c>
      <c r="AH24" s="344" t="s">
        <v>99</v>
      </c>
      <c r="AI24" s="290"/>
      <c r="AJ24" s="132"/>
      <c r="AK24" s="132"/>
      <c r="AL24" s="133"/>
      <c r="AM24" s="132"/>
    </row>
    <row r="25" spans="1:39" s="48" customFormat="1" ht="30.75" customHeight="1">
      <c r="A25" s="46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59"/>
      <c r="AG25" s="67" t="s">
        <v>129</v>
      </c>
      <c r="AH25" s="343"/>
      <c r="AI25" s="172">
        <f>IF(AH24="+",(AI22+AI23+AI24),(AI22+AI23-AI24))</f>
        <v>0</v>
      </c>
      <c r="AJ25" s="260"/>
      <c r="AK25" s="260">
        <f>Juli!AL25</f>
        <v>0</v>
      </c>
      <c r="AL25" s="173">
        <f>AI25+AJ25+AK25</f>
        <v>0</v>
      </c>
      <c r="AM25" s="247">
        <f>Jahresabrechnung!I24</f>
        <v>0</v>
      </c>
    </row>
    <row r="26" spans="1:39" s="126" customFormat="1" ht="19.5" customHeight="1">
      <c r="A26" s="134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6"/>
      <c r="AG26" s="134"/>
      <c r="AH26" s="339"/>
      <c r="AI26" s="145"/>
      <c r="AJ26" s="132"/>
      <c r="AK26" s="132"/>
      <c r="AL26" s="133"/>
      <c r="AM26" s="132"/>
    </row>
    <row r="27" spans="1:39" s="126" customFormat="1" ht="19.5" customHeight="1">
      <c r="A27" s="138" t="str">
        <f>Januar!A27</f>
        <v>Kompensation AZ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21"/>
      <c r="AG27" s="138" t="str">
        <f>A27</f>
        <v>Kompensation AZ</v>
      </c>
      <c r="AH27" s="292"/>
      <c r="AI27" s="111">
        <f>SUM(B27:AF27)</f>
        <v>0</v>
      </c>
      <c r="AJ27" s="112">
        <f>Eingabeblatt!L19</f>
        <v>0.43750000000000006</v>
      </c>
      <c r="AK27" s="112">
        <f>Juli!AL27</f>
        <v>3.0625000000000004</v>
      </c>
      <c r="AL27" s="146">
        <f>AJ27+AK27-SUM(B27:AF27)</f>
        <v>3.5000000000000004</v>
      </c>
      <c r="AM27" s="146">
        <f>Eingabeblatt!E33-Jahresabrechnung!C12-Jahresabrechnung!C13-Jahresabrechnung!C14-Jahresabrechnung!C15-Jahresabrechnung!C16-Jahresabrechnung!C17-Jahresabrechnung!C18-Jahresabrechnung!C19</f>
        <v>5.250000000000001</v>
      </c>
    </row>
    <row r="28" spans="1:39" s="126" customFormat="1" ht="19.5" customHeight="1">
      <c r="A28" s="129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282"/>
      <c r="AG28" s="129"/>
      <c r="AH28" s="338"/>
      <c r="AI28" s="283"/>
      <c r="AJ28" s="137"/>
      <c r="AK28" s="137"/>
      <c r="AL28" s="284"/>
      <c r="AM28" s="132"/>
    </row>
    <row r="29" spans="1:39" s="126" customFormat="1" ht="19.5" customHeight="1">
      <c r="A29" s="138" t="str">
        <f>Januar!A29</f>
        <v>Ferien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21"/>
      <c r="AG29" s="138" t="str">
        <f>A29</f>
        <v>Ferien</v>
      </c>
      <c r="AH29" s="292"/>
      <c r="AI29" s="111">
        <f>SUM(B29:AF29)</f>
        <v>0</v>
      </c>
      <c r="AJ29" s="112">
        <f>Eingabeblatt!K19</f>
        <v>0.5833333333333334</v>
      </c>
      <c r="AK29" s="112">
        <f>Juli!AL29</f>
        <v>4.083333333333334</v>
      </c>
      <c r="AL29" s="146">
        <f>IF(AH30="+",(AJ29+AK29-SUM(B29:AF29)+AI30),(AJ29+AK29-SUM(B29:AF29)-AI30))</f>
        <v>4.666666666666667</v>
      </c>
      <c r="AM29" s="146">
        <f>Eingabeblatt!E31-Jahresabrechnung!K12-Jahresabrechnung!K13-Jahresabrechnung!K14-Jahresabrechnung!K15-Jahresabrechnung!K16-Jahresabrechnung!K17-Jahresabrechnung!K18-Jahresabrechnung!K19</f>
        <v>6.999999999999999</v>
      </c>
    </row>
    <row r="30" spans="1:39" s="126" customFormat="1" ht="19.5" customHeight="1" outlineLevel="1">
      <c r="A30" s="134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6"/>
      <c r="AG30" s="129" t="s">
        <v>39</v>
      </c>
      <c r="AH30" s="344" t="s">
        <v>99</v>
      </c>
      <c r="AI30" s="285"/>
      <c r="AJ30" s="132"/>
      <c r="AK30" s="132"/>
      <c r="AL30" s="133"/>
      <c r="AM30" s="132"/>
    </row>
    <row r="31" spans="1:39" s="126" customFormat="1" ht="19.5" customHeight="1">
      <c r="A31" s="138" t="str">
        <f>Januar!A31</f>
        <v>Arztbesuch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21"/>
      <c r="AG31" s="138" t="str">
        <f aca="true" t="shared" si="2" ref="AG31:AG59">A31</f>
        <v>Arztbesuch</v>
      </c>
      <c r="AH31" s="292"/>
      <c r="AI31" s="111">
        <f aca="true" t="shared" si="3" ref="AI31:AI59">SUM(B31:AF31)</f>
        <v>0</v>
      </c>
      <c r="AJ31" s="112"/>
      <c r="AK31" s="112">
        <f>Juli!AL31</f>
        <v>0</v>
      </c>
      <c r="AL31" s="146">
        <f aca="true" t="shared" si="4" ref="AL31:AL38">AJ31+AK31+SUM(B31:AF31)</f>
        <v>0</v>
      </c>
      <c r="AM31" s="133"/>
    </row>
    <row r="32" spans="1:39" s="126" customFormat="1" ht="19.5" customHeight="1">
      <c r="A32" s="138" t="str">
        <f>Januar!A32</f>
        <v>Krankheit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21"/>
      <c r="AG32" s="138" t="str">
        <f t="shared" si="2"/>
        <v>Krankheit</v>
      </c>
      <c r="AH32" s="292"/>
      <c r="AI32" s="111">
        <f t="shared" si="3"/>
        <v>0</v>
      </c>
      <c r="AJ32" s="112"/>
      <c r="AK32" s="112">
        <f>Juli!AL32</f>
        <v>0</v>
      </c>
      <c r="AL32" s="146">
        <f t="shared" si="4"/>
        <v>0</v>
      </c>
      <c r="AM32" s="133"/>
    </row>
    <row r="33" spans="1:39" s="126" customFormat="1" ht="19.5" customHeight="1">
      <c r="A33" s="138" t="str">
        <f>Januar!A33</f>
        <v>Berufsunfall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21"/>
      <c r="AG33" s="138" t="str">
        <f t="shared" si="2"/>
        <v>Berufsunfall</v>
      </c>
      <c r="AH33" s="292"/>
      <c r="AI33" s="111">
        <f t="shared" si="3"/>
        <v>0</v>
      </c>
      <c r="AJ33" s="112"/>
      <c r="AK33" s="112">
        <f>Juli!AL33</f>
        <v>0</v>
      </c>
      <c r="AL33" s="146">
        <f t="shared" si="4"/>
        <v>0</v>
      </c>
      <c r="AM33" s="133"/>
    </row>
    <row r="34" spans="1:39" s="126" customFormat="1" ht="19.5" customHeight="1">
      <c r="A34" s="138" t="str">
        <f>Januar!A34</f>
        <v>Nichtberufsunfall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21"/>
      <c r="AG34" s="138" t="str">
        <f t="shared" si="2"/>
        <v>Nichtberufsunfall</v>
      </c>
      <c r="AH34" s="292"/>
      <c r="AI34" s="111">
        <f t="shared" si="3"/>
        <v>0</v>
      </c>
      <c r="AJ34" s="112"/>
      <c r="AK34" s="112">
        <f>Juli!AL34</f>
        <v>0</v>
      </c>
      <c r="AL34" s="146">
        <f t="shared" si="4"/>
        <v>0</v>
      </c>
      <c r="AM34" s="133"/>
    </row>
    <row r="35" spans="1:39" s="126" customFormat="1" ht="19.5" customHeight="1">
      <c r="A35" s="138" t="str">
        <f>Januar!A35</f>
        <v>Militär/Zivilschutz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21"/>
      <c r="AG35" s="138" t="str">
        <f t="shared" si="2"/>
        <v>Militär/Zivilschutz</v>
      </c>
      <c r="AH35" s="292"/>
      <c r="AI35" s="111">
        <f t="shared" si="3"/>
        <v>0</v>
      </c>
      <c r="AJ35" s="112"/>
      <c r="AK35" s="112">
        <f>Juli!AL35</f>
        <v>0</v>
      </c>
      <c r="AL35" s="146">
        <f t="shared" si="4"/>
        <v>0</v>
      </c>
      <c r="AM35" s="133"/>
    </row>
    <row r="36" spans="1:39" s="126" customFormat="1" ht="19.5" customHeight="1">
      <c r="A36" s="138" t="str">
        <f>Januar!A36</f>
        <v>Weiterbildung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21"/>
      <c r="AG36" s="138" t="str">
        <f t="shared" si="2"/>
        <v>Weiterbildung</v>
      </c>
      <c r="AH36" s="292"/>
      <c r="AI36" s="111">
        <f t="shared" si="3"/>
        <v>0</v>
      </c>
      <c r="AJ36" s="112"/>
      <c r="AK36" s="112">
        <f>Juli!AL36</f>
        <v>0</v>
      </c>
      <c r="AL36" s="146">
        <f t="shared" si="4"/>
        <v>0</v>
      </c>
      <c r="AM36" s="133"/>
    </row>
    <row r="37" spans="1:39" s="126" customFormat="1" ht="19.5" customHeight="1">
      <c r="A37" s="138" t="str">
        <f>Januar!A37</f>
        <v>Besoldeter Urlaub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21"/>
      <c r="AG37" s="138" t="str">
        <f t="shared" si="2"/>
        <v>Besoldeter Urlaub</v>
      </c>
      <c r="AH37" s="292"/>
      <c r="AI37" s="111">
        <f t="shared" si="3"/>
        <v>0</v>
      </c>
      <c r="AJ37" s="112"/>
      <c r="AK37" s="112">
        <f>Juli!AL37</f>
        <v>0</v>
      </c>
      <c r="AL37" s="146">
        <f t="shared" si="4"/>
        <v>0</v>
      </c>
      <c r="AM37" s="133"/>
    </row>
    <row r="38" spans="1:39" s="126" customFormat="1" ht="19.5" customHeight="1">
      <c r="A38" s="138" t="str">
        <f>Januar!A38</f>
        <v>Unbesoldeter Urlaub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21"/>
      <c r="AG38" s="138" t="str">
        <f t="shared" si="2"/>
        <v>Unbesoldeter Urlaub</v>
      </c>
      <c r="AH38" s="292"/>
      <c r="AI38" s="111">
        <f t="shared" si="3"/>
        <v>0</v>
      </c>
      <c r="AJ38" s="112"/>
      <c r="AK38" s="112">
        <f>Juli!AL38</f>
        <v>0</v>
      </c>
      <c r="AL38" s="146">
        <f t="shared" si="4"/>
        <v>0</v>
      </c>
      <c r="AM38" s="133"/>
    </row>
    <row r="39" spans="1:39" s="126" customFormat="1" ht="19.5" customHeight="1">
      <c r="A39" s="138" t="str">
        <f>Januar!A39</f>
        <v>Nebenbeschäftigung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21"/>
      <c r="AG39" s="138" t="str">
        <f t="shared" si="2"/>
        <v>Nebenbeschäftigung</v>
      </c>
      <c r="AH39" s="292"/>
      <c r="AI39" s="111">
        <f t="shared" si="3"/>
        <v>0</v>
      </c>
      <c r="AJ39" s="112"/>
      <c r="AK39" s="112">
        <f>Juli!AL39</f>
        <v>0</v>
      </c>
      <c r="AL39" s="146">
        <f>AJ39+AK39-SUM(B39:AF39)</f>
        <v>0</v>
      </c>
      <c r="AM39" s="133"/>
    </row>
    <row r="40" spans="1:39" s="126" customFormat="1" ht="19.5" customHeight="1">
      <c r="A40" s="138" t="str">
        <f>Januar!A40</f>
        <v>DAG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21"/>
      <c r="AG40" s="138" t="str">
        <f t="shared" si="2"/>
        <v>DAG</v>
      </c>
      <c r="AH40" s="292"/>
      <c r="AI40" s="111">
        <f t="shared" si="3"/>
        <v>0</v>
      </c>
      <c r="AJ40" s="112"/>
      <c r="AK40" s="112">
        <f>Juli!AL40</f>
        <v>0</v>
      </c>
      <c r="AL40" s="146">
        <f>AJ40+AK40-SUM(B40:AF40)</f>
        <v>0</v>
      </c>
      <c r="AM40" s="133"/>
    </row>
    <row r="41" spans="1:39" s="126" customFormat="1" ht="19.5" customHeight="1" outlineLevel="1">
      <c r="A41" s="138" t="str">
        <f>Januar!A41</f>
        <v>Frei 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21"/>
      <c r="AG41" s="138" t="str">
        <f t="shared" si="2"/>
        <v>Frei 1</v>
      </c>
      <c r="AH41" s="292"/>
      <c r="AI41" s="111">
        <f t="shared" si="3"/>
        <v>0</v>
      </c>
      <c r="AJ41" s="112"/>
      <c r="AK41" s="112">
        <f>Juli!AL41</f>
        <v>0</v>
      </c>
      <c r="AL41" s="146">
        <f>AJ41+AK41+SUM(B41:AF41)</f>
        <v>0</v>
      </c>
      <c r="AM41" s="133"/>
    </row>
    <row r="42" spans="1:39" s="126" customFormat="1" ht="19.5" customHeight="1" outlineLevel="1">
      <c r="A42" s="138" t="str">
        <f>Januar!A42</f>
        <v>Frei 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21"/>
      <c r="AG42" s="138" t="str">
        <f t="shared" si="2"/>
        <v>Frei 2</v>
      </c>
      <c r="AH42" s="292"/>
      <c r="AI42" s="111">
        <f t="shared" si="3"/>
        <v>0</v>
      </c>
      <c r="AJ42" s="112"/>
      <c r="AK42" s="112">
        <f>Juli!AL42</f>
        <v>0</v>
      </c>
      <c r="AL42" s="146">
        <f>AJ42+AK42+SUM(B42:AF42)</f>
        <v>0</v>
      </c>
      <c r="AM42" s="133"/>
    </row>
    <row r="43" spans="1:39" s="126" customFormat="1" ht="19.5" customHeight="1" outlineLevel="1">
      <c r="A43" s="129" t="str">
        <f>Januar!A43</f>
        <v>Frei 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286"/>
      <c r="AG43" s="129" t="str">
        <f t="shared" si="2"/>
        <v>Frei 3</v>
      </c>
      <c r="AH43" s="337"/>
      <c r="AI43" s="250">
        <f t="shared" si="3"/>
        <v>0</v>
      </c>
      <c r="AJ43" s="253"/>
      <c r="AK43" s="112">
        <f>Juli!AL43</f>
        <v>0</v>
      </c>
      <c r="AL43" s="251">
        <f>AJ43+AK43+SUM(B43:AF43)</f>
        <v>0</v>
      </c>
      <c r="AM43" s="133"/>
    </row>
    <row r="44" spans="1:39" s="126" customFormat="1" ht="18" customHeight="1">
      <c r="A44" s="138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138"/>
      <c r="AH44" s="338"/>
      <c r="AI44" s="283"/>
      <c r="AJ44" s="309"/>
      <c r="AK44" s="309"/>
      <c r="AL44" s="310"/>
      <c r="AM44" s="133"/>
    </row>
    <row r="45" spans="1:39" s="126" customFormat="1" ht="19.5" customHeight="1" outlineLevel="1">
      <c r="A45" s="138" t="str">
        <f>Eingabeblatt!H29</f>
        <v>Projekt 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29" t="str">
        <f t="shared" si="2"/>
        <v>Projekt 1</v>
      </c>
      <c r="AH45" s="337"/>
      <c r="AI45" s="250">
        <f t="shared" si="3"/>
        <v>0</v>
      </c>
      <c r="AJ45" s="112"/>
      <c r="AK45" s="112">
        <f>Juli!AL45</f>
        <v>0</v>
      </c>
      <c r="AL45" s="251">
        <f>AJ45+AK45+SUM(B45:AF45)</f>
        <v>0</v>
      </c>
      <c r="AM45" s="133"/>
    </row>
    <row r="46" spans="1:39" s="126" customFormat="1" ht="19.5" customHeight="1" outlineLevel="1">
      <c r="A46" s="138" t="str">
        <f>Eingabeblatt!H30</f>
        <v>Projekt 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29" t="str">
        <f t="shared" si="2"/>
        <v>Projekt 2</v>
      </c>
      <c r="AH46" s="337"/>
      <c r="AI46" s="250">
        <f t="shared" si="3"/>
        <v>0</v>
      </c>
      <c r="AJ46" s="112"/>
      <c r="AK46" s="112">
        <f>Juli!AL46</f>
        <v>0</v>
      </c>
      <c r="AL46" s="251">
        <f>AJ46+AK46+SUM(B46:AF46)</f>
        <v>0</v>
      </c>
      <c r="AM46" s="133"/>
    </row>
    <row r="47" spans="1:39" s="126" customFormat="1" ht="19.5" customHeight="1" outlineLevel="1">
      <c r="A47" s="138" t="str">
        <f>Eingabeblatt!H31</f>
        <v>Projekt 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29" t="str">
        <f t="shared" si="2"/>
        <v>Projekt 3</v>
      </c>
      <c r="AH47" s="337"/>
      <c r="AI47" s="250">
        <f t="shared" si="3"/>
        <v>0</v>
      </c>
      <c r="AJ47" s="112"/>
      <c r="AK47" s="112">
        <f>Juli!AL47</f>
        <v>0</v>
      </c>
      <c r="AL47" s="251">
        <f>AJ47+AK47+SUM(B47:AF47)</f>
        <v>0</v>
      </c>
      <c r="AM47" s="133"/>
    </row>
    <row r="48" spans="1:39" s="126" customFormat="1" ht="18" customHeight="1">
      <c r="A48" s="306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138"/>
      <c r="AH48" s="338"/>
      <c r="AI48" s="283"/>
      <c r="AJ48" s="309"/>
      <c r="AK48" s="309"/>
      <c r="AL48" s="310"/>
      <c r="AM48" s="133"/>
    </row>
    <row r="49" spans="1:39" s="126" customFormat="1" ht="19.5" customHeight="1" outlineLevel="1">
      <c r="A49" s="138" t="str">
        <f>Eingabeblatt!H32</f>
        <v>Projekt 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29" t="str">
        <f t="shared" si="2"/>
        <v>Projekt 4</v>
      </c>
      <c r="AH49" s="337"/>
      <c r="AI49" s="250">
        <f t="shared" si="3"/>
        <v>0</v>
      </c>
      <c r="AJ49" s="112"/>
      <c r="AK49" s="112">
        <f>Juli!AL49</f>
        <v>0</v>
      </c>
      <c r="AL49" s="251">
        <f>AJ49+AK49+SUM(B49:AF49)</f>
        <v>0</v>
      </c>
      <c r="AM49" s="133"/>
    </row>
    <row r="50" spans="1:39" s="126" customFormat="1" ht="19.5" customHeight="1" outlineLevel="1">
      <c r="A50" s="138" t="str">
        <f>Eingabeblatt!H33</f>
        <v>Projekt 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29" t="str">
        <f t="shared" si="2"/>
        <v>Projekt 5</v>
      </c>
      <c r="AH50" s="337"/>
      <c r="AI50" s="250">
        <f t="shared" si="3"/>
        <v>0</v>
      </c>
      <c r="AJ50" s="112"/>
      <c r="AK50" s="112">
        <f>Juli!AL50</f>
        <v>0</v>
      </c>
      <c r="AL50" s="251">
        <f>AJ50+AK50+SUM(B50:AF50)</f>
        <v>0</v>
      </c>
      <c r="AM50" s="133"/>
    </row>
    <row r="51" spans="1:39" s="126" customFormat="1" ht="19.5" customHeight="1" outlineLevel="1">
      <c r="A51" s="138" t="str">
        <f>Eingabeblatt!H34</f>
        <v>Projekt 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29" t="str">
        <f t="shared" si="2"/>
        <v>Projekt 6</v>
      </c>
      <c r="AH51" s="337"/>
      <c r="AI51" s="250">
        <f t="shared" si="3"/>
        <v>0</v>
      </c>
      <c r="AJ51" s="112"/>
      <c r="AK51" s="112">
        <f>Juli!AL51</f>
        <v>0</v>
      </c>
      <c r="AL51" s="251">
        <f>AJ51+AK51+SUM(B51:AF51)</f>
        <v>0</v>
      </c>
      <c r="AM51" s="133"/>
    </row>
    <row r="52" spans="1:39" s="126" customFormat="1" ht="18" customHeight="1">
      <c r="A52" s="306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138"/>
      <c r="AH52" s="338"/>
      <c r="AI52" s="283"/>
      <c r="AJ52" s="309"/>
      <c r="AK52" s="309"/>
      <c r="AL52" s="310"/>
      <c r="AM52" s="133"/>
    </row>
    <row r="53" spans="1:39" s="126" customFormat="1" ht="19.5" customHeight="1" outlineLevel="1">
      <c r="A53" s="138" t="str">
        <f>Eingabeblatt!J29</f>
        <v>Projekt 7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29" t="str">
        <f t="shared" si="2"/>
        <v>Projekt 7</v>
      </c>
      <c r="AH53" s="337"/>
      <c r="AI53" s="250">
        <f t="shared" si="3"/>
        <v>0</v>
      </c>
      <c r="AJ53" s="112"/>
      <c r="AK53" s="112">
        <f>Juli!AL53</f>
        <v>0</v>
      </c>
      <c r="AL53" s="251">
        <f>AJ53+AK53+SUM(B53:AF53)</f>
        <v>0</v>
      </c>
      <c r="AM53" s="133"/>
    </row>
    <row r="54" spans="1:39" s="126" customFormat="1" ht="19.5" customHeight="1" outlineLevel="1">
      <c r="A54" s="138" t="str">
        <f>Eingabeblatt!J30</f>
        <v>Projekt 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29" t="str">
        <f t="shared" si="2"/>
        <v>Projekt 8</v>
      </c>
      <c r="AH54" s="337"/>
      <c r="AI54" s="250">
        <f t="shared" si="3"/>
        <v>0</v>
      </c>
      <c r="AJ54" s="112"/>
      <c r="AK54" s="112">
        <f>Juli!AL54</f>
        <v>0</v>
      </c>
      <c r="AL54" s="251">
        <f>AJ54+AK54+SUM(B54:AF54)</f>
        <v>0</v>
      </c>
      <c r="AM54" s="133"/>
    </row>
    <row r="55" spans="1:39" s="126" customFormat="1" ht="19.5" customHeight="1" outlineLevel="1">
      <c r="A55" s="138" t="str">
        <f>Eingabeblatt!J31</f>
        <v>Projekt 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29" t="str">
        <f t="shared" si="2"/>
        <v>Projekt 9</v>
      </c>
      <c r="AH55" s="337"/>
      <c r="AI55" s="250">
        <f t="shared" si="3"/>
        <v>0</v>
      </c>
      <c r="AJ55" s="112"/>
      <c r="AK55" s="112">
        <f>Juli!AL55</f>
        <v>0</v>
      </c>
      <c r="AL55" s="251">
        <f>AJ55+AK55+SUM(B55:AF55)</f>
        <v>0</v>
      </c>
      <c r="AM55" s="133"/>
    </row>
    <row r="56" spans="1:39" s="126" customFormat="1" ht="18" customHeight="1">
      <c r="A56" s="306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138"/>
      <c r="AH56" s="338"/>
      <c r="AI56" s="283"/>
      <c r="AJ56" s="309"/>
      <c r="AK56" s="309"/>
      <c r="AL56" s="310"/>
      <c r="AM56" s="133"/>
    </row>
    <row r="57" spans="1:39" s="126" customFormat="1" ht="19.5" customHeight="1" outlineLevel="1">
      <c r="A57" s="138" t="str">
        <f>Eingabeblatt!J32</f>
        <v>Projekt 10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29" t="str">
        <f t="shared" si="2"/>
        <v>Projekt 10</v>
      </c>
      <c r="AH57" s="337"/>
      <c r="AI57" s="250">
        <f t="shared" si="3"/>
        <v>0</v>
      </c>
      <c r="AJ57" s="112"/>
      <c r="AK57" s="112">
        <f>Juli!AL57</f>
        <v>0</v>
      </c>
      <c r="AL57" s="251">
        <f>AJ57+AK57+SUM(B57:AF57)</f>
        <v>0</v>
      </c>
      <c r="AM57" s="133"/>
    </row>
    <row r="58" spans="1:39" s="126" customFormat="1" ht="19.5" customHeight="1" outlineLevel="1">
      <c r="A58" s="138" t="str">
        <f>Eingabeblatt!J33</f>
        <v>Projekt 11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29" t="str">
        <f t="shared" si="2"/>
        <v>Projekt 11</v>
      </c>
      <c r="AH58" s="337"/>
      <c r="AI58" s="250">
        <f t="shared" si="3"/>
        <v>0</v>
      </c>
      <c r="AJ58" s="112"/>
      <c r="AK58" s="112">
        <f>Juli!AL58</f>
        <v>0</v>
      </c>
      <c r="AL58" s="251">
        <f>AJ58+AK58+SUM(B58:AF58)</f>
        <v>0</v>
      </c>
      <c r="AM58" s="133"/>
    </row>
    <row r="59" spans="1:39" s="126" customFormat="1" ht="19.5" customHeight="1" outlineLevel="1">
      <c r="A59" s="138" t="str">
        <f>Eingabeblatt!J34</f>
        <v>Projekt 12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29" t="str">
        <f t="shared" si="2"/>
        <v>Projekt 12</v>
      </c>
      <c r="AH59" s="337"/>
      <c r="AI59" s="250">
        <f t="shared" si="3"/>
        <v>0</v>
      </c>
      <c r="AJ59" s="253"/>
      <c r="AK59" s="112">
        <f>Juli!AL59</f>
        <v>0</v>
      </c>
      <c r="AL59" s="251">
        <f>AJ59+AK59+SUM(B59:AF59)</f>
        <v>0</v>
      </c>
      <c r="AM59" s="133"/>
    </row>
    <row r="60" spans="1:39" s="126" customFormat="1" ht="30" customHeight="1">
      <c r="A60" s="148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148"/>
      <c r="AH60" s="131"/>
      <c r="AI60" s="254"/>
      <c r="AJ60" s="254"/>
      <c r="AK60" s="254"/>
      <c r="AL60" s="255"/>
      <c r="AM60" s="252"/>
    </row>
    <row r="61" spans="1:39" s="235" customFormat="1" ht="30" customHeight="1">
      <c r="A61" s="236" t="s">
        <v>120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8"/>
      <c r="AH61" s="233"/>
      <c r="AI61" s="231"/>
      <c r="AJ61" s="231"/>
      <c r="AK61" s="231"/>
      <c r="AL61" s="239"/>
      <c r="AM61" s="230"/>
    </row>
    <row r="62" spans="1:39" s="235" customFormat="1" ht="49.5" customHeight="1">
      <c r="A62" s="237" t="s">
        <v>37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2"/>
      <c r="AH62" s="233"/>
      <c r="AI62" s="230"/>
      <c r="AJ62" s="230"/>
      <c r="AK62" s="230"/>
      <c r="AL62" s="234"/>
      <c r="AM62" s="230"/>
    </row>
    <row r="63" spans="1:39" ht="49.5" customHeight="1">
      <c r="A63" s="40" t="s">
        <v>121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8"/>
      <c r="P63" s="28"/>
      <c r="Q63" s="50" t="s">
        <v>123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28"/>
      <c r="AF63" s="28"/>
      <c r="AG63" s="51" t="s">
        <v>122</v>
      </c>
      <c r="AH63" s="52"/>
      <c r="AI63" s="40"/>
      <c r="AJ63" s="40"/>
      <c r="AK63" s="40"/>
      <c r="AL63" s="53"/>
      <c r="AM63" s="40"/>
    </row>
    <row r="64" spans="1:39" ht="15">
      <c r="A64" s="2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49"/>
      <c r="AH64" s="41"/>
      <c r="AI64" s="20"/>
      <c r="AJ64" s="20"/>
      <c r="AK64" s="20"/>
      <c r="AL64" s="13"/>
      <c r="AM64" s="20"/>
    </row>
    <row r="65" spans="1:39" ht="15">
      <c r="A65" s="20" t="s">
        <v>124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9"/>
      <c r="AH65" s="41"/>
      <c r="AI65" s="20"/>
      <c r="AJ65" s="20"/>
      <c r="AK65" s="20"/>
      <c r="AL65" s="13"/>
      <c r="AM65" s="20"/>
    </row>
    <row r="66" spans="1:39" ht="15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9"/>
      <c r="AH66" s="41"/>
      <c r="AI66" s="20"/>
      <c r="AJ66" s="20"/>
      <c r="AK66" s="20"/>
      <c r="AL66" s="13"/>
      <c r="AM66" s="20"/>
    </row>
    <row r="67" spans="2:38" ht="1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  <c r="AL67" s="57"/>
    </row>
    <row r="68" spans="2:38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5"/>
      <c r="AL68" s="57"/>
    </row>
    <row r="69" spans="2:38" ht="1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5"/>
      <c r="AL69" s="57"/>
    </row>
    <row r="70" spans="2:38" ht="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5"/>
      <c r="AL70" s="57"/>
    </row>
    <row r="71" spans="2:38" ht="1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5"/>
      <c r="AL71" s="57"/>
    </row>
    <row r="72" spans="2:38" ht="1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5"/>
      <c r="AL72" s="57"/>
    </row>
    <row r="73" spans="2:33" ht="1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5"/>
    </row>
    <row r="74" spans="2:33" ht="1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5"/>
    </row>
    <row r="75" spans="2:33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5"/>
    </row>
    <row r="76" spans="2:33" ht="1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</row>
    <row r="77" spans="2:33" ht="1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</row>
    <row r="78" spans="2:33" ht="1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</row>
    <row r="79" spans="2:33" ht="1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5"/>
    </row>
    <row r="80" spans="2:33" ht="1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5"/>
    </row>
    <row r="81" spans="2:33" ht="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5"/>
    </row>
    <row r="82" spans="2:33" ht="1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5"/>
    </row>
    <row r="83" spans="2:33" ht="1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5"/>
    </row>
    <row r="84" spans="2:33" ht="1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5"/>
    </row>
    <row r="85" spans="2:33" ht="1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5"/>
    </row>
    <row r="86" spans="2:33" ht="1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5"/>
    </row>
    <row r="87" spans="2:33" ht="1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5"/>
    </row>
  </sheetData>
  <sheetProtection formatCells="0" selectLockedCells="1"/>
  <mergeCells count="8">
    <mergeCell ref="B62:N62"/>
    <mergeCell ref="AH7:AI7"/>
    <mergeCell ref="G1:H1"/>
    <mergeCell ref="D2:O2"/>
    <mergeCell ref="D3:O3"/>
    <mergeCell ref="D4:O4"/>
    <mergeCell ref="D5:O5"/>
    <mergeCell ref="X2:Y2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orientation="landscape" paperSize="9" scale="35" r:id="rId3"/>
  <headerFooter alignWithMargins="0">
    <oddFooter>&amp;L&amp;"Arial,Standard"&amp;11Monatsabrechnung &amp;A&amp;C&amp;"Arial,Standard"&amp;11&amp;D&amp;R&amp;"Arial,Standard"&amp;11&amp;P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Wolfensberger</dc:creator>
  <cp:keywords/>
  <dc:description/>
  <cp:lastModifiedBy>--</cp:lastModifiedBy>
  <cp:lastPrinted>2006-10-24T07:36:08Z</cp:lastPrinted>
  <dcterms:created xsi:type="dcterms:W3CDTF">2005-10-03T07:19:09Z</dcterms:created>
  <dcterms:modified xsi:type="dcterms:W3CDTF">2007-12-07T09:24:20Z</dcterms:modified>
  <cp:category/>
  <cp:version/>
  <cp:contentType/>
  <cp:contentStatus/>
</cp:coreProperties>
</file>